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0" yWindow="1820" windowWidth="27220" windowHeight="16780" tabRatio="770" activeTab="0"/>
  </bookViews>
  <sheets>
    <sheet name="Basics" sheetId="1" r:id="rId1"/>
    <sheet name="Skill Categories" sheetId="2" r:id="rId2"/>
    <sheet name="Skills" sheetId="3" r:id="rId3"/>
    <sheet name="Knowledge" sheetId="4" r:id="rId4"/>
    <sheet name="Region Skills" sheetId="5" r:id="rId5"/>
    <sheet name="Spells" sheetId="6" r:id="rId6"/>
    <sheet name="Languages" sheetId="7" r:id="rId7"/>
    <sheet name="Talents" sheetId="8" r:id="rId8"/>
    <sheet name="Equipment" sheetId="9" r:id="rId9"/>
    <sheet name="Data" sheetId="10" r:id="rId10"/>
  </sheets>
  <definedNames/>
  <calcPr fullCalcOnLoad="1"/>
</workbook>
</file>

<file path=xl/sharedStrings.xml><?xml version="1.0" encoding="utf-8"?>
<sst xmlns="http://schemas.openxmlformats.org/spreadsheetml/2006/main" count="1142" uniqueCount="636">
  <si>
    <t>Tch</t>
  </si>
  <si>
    <t>Bal</t>
  </si>
  <si>
    <t>Sxt</t>
  </si>
  <si>
    <t>Race</t>
  </si>
  <si>
    <t>Stat. Bon.</t>
  </si>
  <si>
    <t>Athletic</t>
  </si>
  <si>
    <t>x5</t>
  </si>
  <si>
    <t>x6</t>
  </si>
  <si>
    <t>Mult</t>
  </si>
  <si>
    <t>metres</t>
  </si>
  <si>
    <t>Skill</t>
  </si>
  <si>
    <t>Rifle</t>
  </si>
  <si>
    <t>Martial Arts</t>
  </si>
  <si>
    <t>Agl</t>
  </si>
  <si>
    <t>Philosophy</t>
  </si>
  <si>
    <t>Religions</t>
  </si>
  <si>
    <t>Sociology</t>
  </si>
  <si>
    <t>Arts (General)</t>
  </si>
  <si>
    <t>Passive</t>
  </si>
  <si>
    <t>Hear</t>
  </si>
  <si>
    <t>Smell</t>
  </si>
  <si>
    <t>Touch</t>
  </si>
  <si>
    <t>Forgery</t>
  </si>
  <si>
    <t>Teaching</t>
  </si>
  <si>
    <t>Hide Item</t>
  </si>
  <si>
    <t>Pickpocket</t>
  </si>
  <si>
    <t>Cost</t>
  </si>
  <si>
    <t>Cost Factor</t>
  </si>
  <si>
    <t>Verbal / Linguistic</t>
  </si>
  <si>
    <t>Vis</t>
  </si>
  <si>
    <t>Dagger</t>
  </si>
  <si>
    <t>Animal</t>
  </si>
  <si>
    <t>Animal</t>
  </si>
  <si>
    <t>Criminology</t>
  </si>
  <si>
    <t>Psychology</t>
  </si>
  <si>
    <t>Rk Bon</t>
  </si>
  <si>
    <t>Centess</t>
  </si>
  <si>
    <t>Emtoo</t>
  </si>
  <si>
    <t>Item</t>
  </si>
  <si>
    <t>Cost</t>
  </si>
  <si>
    <t>Number</t>
  </si>
  <si>
    <t>Total Wt.</t>
  </si>
  <si>
    <t>Total Weight</t>
  </si>
  <si>
    <t>Money</t>
  </si>
  <si>
    <t>Currency</t>
  </si>
  <si>
    <t>Amount</t>
  </si>
  <si>
    <t>Where</t>
  </si>
  <si>
    <t>Bank</t>
  </si>
  <si>
    <t>On Person</t>
  </si>
  <si>
    <t>The Union of Hiron</t>
  </si>
  <si>
    <t>Languages from other parts of the Sphere</t>
  </si>
  <si>
    <t>Beespoke</t>
  </si>
  <si>
    <t>Qui</t>
  </si>
  <si>
    <t>Logical / Maths</t>
  </si>
  <si>
    <t>x1</t>
  </si>
  <si>
    <t>Elephant</t>
  </si>
  <si>
    <t>S5</t>
  </si>
  <si>
    <t>Forensics</t>
  </si>
  <si>
    <t>Journalist</t>
  </si>
  <si>
    <t>TV Reporter</t>
  </si>
  <si>
    <t>Touch</t>
  </si>
  <si>
    <t>Stamina</t>
  </si>
  <si>
    <t>Vacuum</t>
  </si>
  <si>
    <t>Arctic</t>
  </si>
  <si>
    <t>Desert</t>
  </si>
  <si>
    <t>Jungle</t>
  </si>
  <si>
    <t>Zedix</t>
  </si>
  <si>
    <t>Wyive</t>
  </si>
  <si>
    <t>Cezro</t>
  </si>
  <si>
    <t>Vehicle Maint. (Motorbike)</t>
  </si>
  <si>
    <t>Vehicle Maint. (Car)</t>
  </si>
  <si>
    <t>Vehicle Maint. (Tractor)</t>
  </si>
  <si>
    <t>Running (Distance)</t>
  </si>
  <si>
    <t>Distance</t>
  </si>
  <si>
    <t>R</t>
  </si>
  <si>
    <t>R</t>
  </si>
  <si>
    <t>Bus</t>
  </si>
  <si>
    <t>Grav-car</t>
  </si>
  <si>
    <t>ATV</t>
  </si>
  <si>
    <t>Hovercraft (grav)</t>
  </si>
  <si>
    <t>Builder</t>
  </si>
  <si>
    <t>Biology (XX)</t>
  </si>
  <si>
    <t>R</t>
  </si>
  <si>
    <t>x1.5</t>
  </si>
  <si>
    <t>x2</t>
  </si>
  <si>
    <t>x3</t>
  </si>
  <si>
    <t>x4</t>
  </si>
  <si>
    <t>Running (Sprinting)</t>
  </si>
  <si>
    <t>Skiing</t>
  </si>
  <si>
    <t>Swimming</t>
  </si>
  <si>
    <t>Violin</t>
  </si>
  <si>
    <t>Flute</t>
  </si>
  <si>
    <t>Penny Whistle</t>
  </si>
  <si>
    <t>Blind Fighting</t>
  </si>
  <si>
    <t>Combat</t>
  </si>
  <si>
    <t>Combat Awareness</t>
  </si>
  <si>
    <t>Feint</t>
  </si>
  <si>
    <t>Multiple Parry</t>
  </si>
  <si>
    <t>Reverse Stroke</t>
  </si>
  <si>
    <t>Trip</t>
  </si>
  <si>
    <t>Stunned Manoeuvring</t>
  </si>
  <si>
    <t>Zoology</t>
  </si>
  <si>
    <t>Biochemistry</t>
  </si>
  <si>
    <t>Perception</t>
  </si>
  <si>
    <t>Perception</t>
  </si>
  <si>
    <t>Diagnostics (Human)</t>
  </si>
  <si>
    <t>Throwing</t>
  </si>
  <si>
    <t>Str</t>
  </si>
  <si>
    <t>Agl</t>
  </si>
  <si>
    <t>Con</t>
  </si>
  <si>
    <t>S1</t>
  </si>
  <si>
    <t>S21</t>
  </si>
  <si>
    <t>SB</t>
  </si>
  <si>
    <t>Chawunian</t>
  </si>
  <si>
    <t>Emchoo</t>
  </si>
  <si>
    <t>H-ling</t>
  </si>
  <si>
    <t>Skin</t>
  </si>
  <si>
    <t>Other Notes &amp; Background</t>
  </si>
  <si>
    <t>Specialised Know.</t>
  </si>
  <si>
    <t>Hold Breath</t>
  </si>
  <si>
    <t>Ambush (choose)</t>
  </si>
  <si>
    <t>Sniping (choose)</t>
  </si>
  <si>
    <t>Agility</t>
  </si>
  <si>
    <t>Brawling</t>
  </si>
  <si>
    <t>Quickness</t>
  </si>
  <si>
    <t>Ranks</t>
  </si>
  <si>
    <t>Drive (Tractor)</t>
  </si>
  <si>
    <t>Ride (Motorcycle)</t>
  </si>
  <si>
    <t>Hardest</t>
  </si>
  <si>
    <t>Tightrope Walking</t>
  </si>
  <si>
    <t>Resist Disease</t>
  </si>
  <si>
    <t>Sml</t>
  </si>
  <si>
    <t>S-Thorn</t>
  </si>
  <si>
    <t>Other Realms</t>
  </si>
  <si>
    <t>S-Thorn or SÞ</t>
  </si>
  <si>
    <t>App</t>
  </si>
  <si>
    <t>Mus</t>
  </si>
  <si>
    <t>Vrb</t>
  </si>
  <si>
    <t>Log</t>
  </si>
  <si>
    <t>Cnc</t>
  </si>
  <si>
    <t>Mem</t>
  </si>
  <si>
    <t>Fate Points</t>
  </si>
  <si>
    <t>Con</t>
  </si>
  <si>
    <t>Sta</t>
  </si>
  <si>
    <t>Handheld Taser</t>
  </si>
  <si>
    <t>Sewing</t>
  </si>
  <si>
    <t>Central Wyivian Federation</t>
  </si>
  <si>
    <t>The Western Republic</t>
  </si>
  <si>
    <t>South Wyive</t>
  </si>
  <si>
    <t>Northern Wyive</t>
  </si>
  <si>
    <t>The City States</t>
  </si>
  <si>
    <t>Written</t>
  </si>
  <si>
    <t>Comspeak</t>
  </si>
  <si>
    <t>Cycling</t>
  </si>
  <si>
    <t>Sprint</t>
  </si>
  <si>
    <t>Escape Artist</t>
  </si>
  <si>
    <t>Flying</t>
  </si>
  <si>
    <t>Juggling</t>
  </si>
  <si>
    <t>Jumping</t>
  </si>
  <si>
    <t>Statistics</t>
  </si>
  <si>
    <t>Size</t>
  </si>
  <si>
    <t>Abbrev</t>
  </si>
  <si>
    <t>Height</t>
  </si>
  <si>
    <t>Gender</t>
  </si>
  <si>
    <t>Weight</t>
  </si>
  <si>
    <t>Spanish</t>
  </si>
  <si>
    <t>English</t>
  </si>
  <si>
    <t>Misc</t>
  </si>
  <si>
    <t>Bonus</t>
  </si>
  <si>
    <t>Distilling</t>
  </si>
  <si>
    <t>Calligraphy</t>
  </si>
  <si>
    <t>Electrician</t>
  </si>
  <si>
    <t>Plumber</t>
  </si>
  <si>
    <t>Roofer</t>
  </si>
  <si>
    <t>Potter</t>
  </si>
  <si>
    <t>Tailoring</t>
  </si>
  <si>
    <t>Weaving</t>
  </si>
  <si>
    <t>Harp</t>
  </si>
  <si>
    <t>Saxophone</t>
  </si>
  <si>
    <t>Weapon</t>
  </si>
  <si>
    <t>Knowledge</t>
  </si>
  <si>
    <t>Human</t>
  </si>
  <si>
    <t>Know Blood Group</t>
  </si>
  <si>
    <t>Healing</t>
  </si>
  <si>
    <t>In Sunlight</t>
  </si>
  <si>
    <t>Each Pt.</t>
  </si>
  <si>
    <t>Riding (Horse)</t>
  </si>
  <si>
    <t>Economics</t>
  </si>
  <si>
    <t>Judo</t>
  </si>
  <si>
    <t>Karate</t>
  </si>
  <si>
    <t>Craft</t>
  </si>
  <si>
    <t>Smithing</t>
  </si>
  <si>
    <t>Dance</t>
  </si>
  <si>
    <t>Fletching</t>
  </si>
  <si>
    <t>Archery</t>
  </si>
  <si>
    <t>Chemistry</t>
  </si>
  <si>
    <t>Physics</t>
  </si>
  <si>
    <t>Scientific</t>
  </si>
  <si>
    <t>Knowledge Categories</t>
  </si>
  <si>
    <t>The Northern League</t>
  </si>
  <si>
    <t>Estoo</t>
  </si>
  <si>
    <t>Sithkay</t>
  </si>
  <si>
    <t>Wikoo</t>
  </si>
  <si>
    <t>East Kaytoo</t>
  </si>
  <si>
    <t>Blood Group</t>
  </si>
  <si>
    <t>Stat Weightings</t>
  </si>
  <si>
    <t>Weapon</t>
  </si>
  <si>
    <t>Recovery Rate</t>
  </si>
  <si>
    <t>Arts</t>
  </si>
  <si>
    <t>Concentration</t>
  </si>
  <si>
    <t>Sig</t>
  </si>
  <si>
    <t>Category</t>
  </si>
  <si>
    <t>Streetwise</t>
  </si>
  <si>
    <t>PP Recovery</t>
  </si>
  <si>
    <t>Physical</t>
  </si>
  <si>
    <t>Mental</t>
  </si>
  <si>
    <t>Kess</t>
  </si>
  <si>
    <t>Genspo</t>
  </si>
  <si>
    <t>Piwin</t>
  </si>
  <si>
    <t>Mini-sub</t>
  </si>
  <si>
    <t>Technical Skills</t>
  </si>
  <si>
    <t>Personal Pad</t>
  </si>
  <si>
    <t>One per vehicle</t>
  </si>
  <si>
    <t>Shuttle</t>
  </si>
  <si>
    <t>Aeroplane</t>
  </si>
  <si>
    <t>Helicopter</t>
  </si>
  <si>
    <t>Flamethrower</t>
  </si>
  <si>
    <t>Missile Launcher</t>
  </si>
  <si>
    <t>Flower Arranging</t>
  </si>
  <si>
    <t>Spell</t>
  </si>
  <si>
    <t>Stat. Bon.</t>
  </si>
  <si>
    <t>Vis</t>
  </si>
  <si>
    <t>Alarm</t>
  </si>
  <si>
    <t>Utility</t>
  </si>
  <si>
    <t>Analyse</t>
  </si>
  <si>
    <t>Utility</t>
  </si>
  <si>
    <t>Encamp</t>
  </si>
  <si>
    <t>Illuminate</t>
  </si>
  <si>
    <t>Listen</t>
  </si>
  <si>
    <t>Taste / Smell</t>
  </si>
  <si>
    <t>Dagger</t>
  </si>
  <si>
    <t>Specialised Knowledge</t>
  </si>
  <si>
    <t>Ocarina</t>
  </si>
  <si>
    <t>Str</t>
  </si>
  <si>
    <t>Resist Magic</t>
  </si>
  <si>
    <t>Eyes</t>
  </si>
  <si>
    <t>Art</t>
  </si>
  <si>
    <t>Literature</t>
  </si>
  <si>
    <t>Emp</t>
  </si>
  <si>
    <t>Sig</t>
  </si>
  <si>
    <t>Hea</t>
  </si>
  <si>
    <t>Talent Pts left</t>
  </si>
  <si>
    <t>Combat</t>
  </si>
  <si>
    <t>Tumbling</t>
  </si>
  <si>
    <t>Hits</t>
  </si>
  <si>
    <t>PP</t>
  </si>
  <si>
    <t>X</t>
  </si>
  <si>
    <t>R</t>
  </si>
  <si>
    <t>X</t>
  </si>
  <si>
    <t>Computer Language (M+M)</t>
  </si>
  <si>
    <t>Computer Language (Ulja)</t>
  </si>
  <si>
    <t>Active</t>
  </si>
  <si>
    <t>See</t>
  </si>
  <si>
    <t>Beesid</t>
  </si>
  <si>
    <t>Sta</t>
  </si>
  <si>
    <t>Qui</t>
  </si>
  <si>
    <t>App</t>
  </si>
  <si>
    <t>Vis</t>
  </si>
  <si>
    <t>Tracking</t>
  </si>
  <si>
    <t>Linguistics</t>
  </si>
  <si>
    <t>Music</t>
  </si>
  <si>
    <t>Surveillance</t>
  </si>
  <si>
    <t>Police Procedure</t>
  </si>
  <si>
    <t>Botany</t>
  </si>
  <si>
    <t>Genetics</t>
  </si>
  <si>
    <t>Microbiology</t>
  </si>
  <si>
    <t>Foraging</t>
  </si>
  <si>
    <t>Memory</t>
  </si>
  <si>
    <t>Sixth Sense</t>
  </si>
  <si>
    <t>Law</t>
  </si>
  <si>
    <t>Meditation</t>
  </si>
  <si>
    <t>Bluff</t>
  </si>
  <si>
    <t>Climbing</t>
  </si>
  <si>
    <t>Jewellery Making</t>
  </si>
  <si>
    <t>Ecology</t>
  </si>
  <si>
    <t>Trumpet</t>
  </si>
  <si>
    <t>See</t>
  </si>
  <si>
    <t>Hear</t>
  </si>
  <si>
    <t>Unicorn</t>
  </si>
  <si>
    <t>Strength</t>
  </si>
  <si>
    <t>Biology (General)</t>
  </si>
  <si>
    <t>Singing</t>
  </si>
  <si>
    <t>Use Rope</t>
  </si>
  <si>
    <t>Perceptive</t>
  </si>
  <si>
    <t>Musical</t>
  </si>
  <si>
    <t>Sight</t>
  </si>
  <si>
    <t>Strength</t>
  </si>
  <si>
    <t>Hearing</t>
  </si>
  <si>
    <t>Vehicle</t>
  </si>
  <si>
    <t>Seduction</t>
  </si>
  <si>
    <t>Concentration</t>
  </si>
  <si>
    <t>Balance</t>
  </si>
  <si>
    <t>Name</t>
  </si>
  <si>
    <t>The Empire of Shaloin</t>
  </si>
  <si>
    <t>The Independents</t>
  </si>
  <si>
    <t>Countries</t>
  </si>
  <si>
    <t>S21</t>
  </si>
  <si>
    <t>SB</t>
  </si>
  <si>
    <t>Disarm</t>
  </si>
  <si>
    <t>Security</t>
  </si>
  <si>
    <t>Disguise</t>
  </si>
  <si>
    <t>Disintegrate</t>
  </si>
  <si>
    <t>Examine</t>
  </si>
  <si>
    <t>Excavate</t>
  </si>
  <si>
    <t>Fear</t>
  </si>
  <si>
    <t>Fireball</t>
  </si>
  <si>
    <t>Flare</t>
  </si>
  <si>
    <t>Security</t>
  </si>
  <si>
    <t>Fly / Levitate</t>
  </si>
  <si>
    <t>Float</t>
  </si>
  <si>
    <t>Follow</t>
  </si>
  <si>
    <t>Freeze</t>
  </si>
  <si>
    <t>Friend</t>
  </si>
  <si>
    <t>Hide</t>
  </si>
  <si>
    <t>Hide Wand</t>
  </si>
  <si>
    <t>Hold Breath</t>
  </si>
  <si>
    <t>Illusion</t>
  </si>
  <si>
    <t>Mindprobe</t>
  </si>
  <si>
    <t>Language</t>
  </si>
  <si>
    <t>S5 / Sriveish</t>
  </si>
  <si>
    <t>Log</t>
  </si>
  <si>
    <t>Age</t>
  </si>
  <si>
    <t>Russian</t>
  </si>
  <si>
    <t>Drive (Boat Teenin)</t>
  </si>
  <si>
    <t>Mandarin</t>
  </si>
  <si>
    <t>Exhaustion</t>
  </si>
  <si>
    <t>Speed</t>
  </si>
  <si>
    <t>Artistic</t>
  </si>
  <si>
    <t>Resist Fear</t>
  </si>
  <si>
    <t>Handed (L or R)</t>
  </si>
  <si>
    <t>Disable / Operate Device</t>
  </si>
  <si>
    <t>Lockpicking (electronic)</t>
  </si>
  <si>
    <t>Vehicle</t>
  </si>
  <si>
    <t>Job / Interests</t>
  </si>
  <si>
    <t>Bal</t>
  </si>
  <si>
    <t>Sxt</t>
  </si>
  <si>
    <t>Perception</t>
  </si>
  <si>
    <t>First Aid</t>
  </si>
  <si>
    <t>Outdoor</t>
  </si>
  <si>
    <t>Navigation</t>
  </si>
  <si>
    <t>Technical</t>
  </si>
  <si>
    <t>Technical</t>
  </si>
  <si>
    <t>Vehicle</t>
  </si>
  <si>
    <t>Speed</t>
  </si>
  <si>
    <t>Visual / Spatial</t>
  </si>
  <si>
    <t>Ticks</t>
  </si>
  <si>
    <t>Professional</t>
  </si>
  <si>
    <t>PP Recovery</t>
  </si>
  <si>
    <t>Per hour</t>
  </si>
  <si>
    <t>Car</t>
  </si>
  <si>
    <t>Tractor</t>
  </si>
  <si>
    <t>Motorcycle</t>
  </si>
  <si>
    <t>Boat</t>
  </si>
  <si>
    <t>Language</t>
  </si>
  <si>
    <t>Detect Lies</t>
  </si>
  <si>
    <t>Thief</t>
  </si>
  <si>
    <t>Miscellaneous</t>
  </si>
  <si>
    <t>Pistol</t>
  </si>
  <si>
    <t>Pistol (Laser)</t>
  </si>
  <si>
    <t>Stealth</t>
  </si>
  <si>
    <t>Computer Programming</t>
  </si>
  <si>
    <t>Mathematics</t>
  </si>
  <si>
    <t>Social</t>
  </si>
  <si>
    <t>Acting</t>
  </si>
  <si>
    <t>Scientific</t>
  </si>
  <si>
    <t>Soustoo</t>
  </si>
  <si>
    <t>Teenin</t>
  </si>
  <si>
    <t>Walking</t>
  </si>
  <si>
    <t>Crawling</t>
  </si>
  <si>
    <t>Swimming</t>
  </si>
  <si>
    <t>Cycling</t>
  </si>
  <si>
    <t>Sneaking</t>
  </si>
  <si>
    <t>Concentration</t>
  </si>
  <si>
    <t>Cnc</t>
  </si>
  <si>
    <t>Mem</t>
  </si>
  <si>
    <t>S. America</t>
  </si>
  <si>
    <t>Australia</t>
  </si>
  <si>
    <t>Emp</t>
  </si>
  <si>
    <t>Origami</t>
  </si>
  <si>
    <t>Musical Instrument (choose)</t>
  </si>
  <si>
    <t>S11</t>
  </si>
  <si>
    <t>The Hub</t>
  </si>
  <si>
    <t>TV programme prod'n</t>
  </si>
  <si>
    <t>Quiet</t>
  </si>
  <si>
    <t>Reveal</t>
  </si>
  <si>
    <t>Run</t>
  </si>
  <si>
    <t>Rust</t>
  </si>
  <si>
    <t>Baking</t>
  </si>
  <si>
    <t>N/A</t>
  </si>
  <si>
    <t>Ventriloquism</t>
  </si>
  <si>
    <t>Anaesthetic</t>
  </si>
  <si>
    <t>Animals</t>
  </si>
  <si>
    <t>Horse</t>
  </si>
  <si>
    <t>Dasu</t>
  </si>
  <si>
    <t>Enyifur</t>
  </si>
  <si>
    <t>Eroei</t>
  </si>
  <si>
    <t>Jaral</t>
  </si>
  <si>
    <t>Manori</t>
  </si>
  <si>
    <t>Tar</t>
  </si>
  <si>
    <t>Region A</t>
  </si>
  <si>
    <t>Region B</t>
  </si>
  <si>
    <t>Region C</t>
  </si>
  <si>
    <t>Mend</t>
  </si>
  <si>
    <t>Nightvision</t>
  </si>
  <si>
    <t>TV Camerman</t>
  </si>
  <si>
    <t>Loud Voice</t>
  </si>
  <si>
    <t>Constitution</t>
  </si>
  <si>
    <t>Siz</t>
  </si>
  <si>
    <t>Sculpting</t>
  </si>
  <si>
    <t>Painting / Drawing</t>
  </si>
  <si>
    <t>Value</t>
  </si>
  <si>
    <t>Lockpicking (mechanical)</t>
  </si>
  <si>
    <t>Resist Poison</t>
  </si>
  <si>
    <t>Resist Alcohol</t>
  </si>
  <si>
    <t>Defence</t>
  </si>
  <si>
    <t>Defence</t>
  </si>
  <si>
    <t>cm</t>
  </si>
  <si>
    <t>kg</t>
  </si>
  <si>
    <t>Trapping</t>
  </si>
  <si>
    <t>1/50</t>
  </si>
  <si>
    <t>Ex. Pts.</t>
  </si>
  <si>
    <t>Tch</t>
  </si>
  <si>
    <t>1/25</t>
  </si>
  <si>
    <t>1/10</t>
  </si>
  <si>
    <t>Start</t>
  </si>
  <si>
    <t>Used</t>
  </si>
  <si>
    <t>Attribute</t>
  </si>
  <si>
    <t>Remaining</t>
  </si>
  <si>
    <t>Magic</t>
  </si>
  <si>
    <t>Use Magic Without Wand</t>
  </si>
  <si>
    <t>Detect Illusion / Hologram</t>
  </si>
  <si>
    <t>Running distances</t>
  </si>
  <si>
    <t>Hit Points</t>
  </si>
  <si>
    <t>Animal Handling (choose)</t>
  </si>
  <si>
    <t>Remove Bullet</t>
  </si>
  <si>
    <t>Healing</t>
  </si>
  <si>
    <t>Appearance</t>
  </si>
  <si>
    <t>Drive (Grav-car)</t>
  </si>
  <si>
    <t>Blaster Rifle</t>
  </si>
  <si>
    <t>Flying Chariot</t>
  </si>
  <si>
    <t>Hypniotist</t>
  </si>
  <si>
    <t>Low Gravity</t>
  </si>
  <si>
    <t>High Gravity</t>
  </si>
  <si>
    <t>Favourite Skills</t>
  </si>
  <si>
    <t>Armour Type</t>
  </si>
  <si>
    <t>Hair</t>
  </si>
  <si>
    <t>Medical</t>
  </si>
  <si>
    <t>Beesid (NW)</t>
  </si>
  <si>
    <t>Beesid (SW)</t>
  </si>
  <si>
    <t>Beesid (Central)</t>
  </si>
  <si>
    <t>Beesid (SE)</t>
  </si>
  <si>
    <t>Beesid (E)</t>
  </si>
  <si>
    <t>Resist Heat</t>
  </si>
  <si>
    <t>Healing</t>
  </si>
  <si>
    <t>Hea</t>
  </si>
  <si>
    <t>Sml</t>
  </si>
  <si>
    <t>Anthropology</t>
  </si>
  <si>
    <t>Geographer</t>
  </si>
  <si>
    <t>Camel</t>
  </si>
  <si>
    <t>Region D</t>
  </si>
  <si>
    <t>Country</t>
  </si>
  <si>
    <t>Animal Husbandry (choose)</t>
  </si>
  <si>
    <t>Survival (choose)</t>
  </si>
  <si>
    <t>Calm</t>
  </si>
  <si>
    <t>Darkness</t>
  </si>
  <si>
    <t>Die</t>
  </si>
  <si>
    <t>N/A</t>
  </si>
  <si>
    <t>Computing</t>
  </si>
  <si>
    <t>Computer</t>
  </si>
  <si>
    <t>Languages from S2</t>
  </si>
  <si>
    <t>Ancient Languages</t>
  </si>
  <si>
    <t>Rifle (Laser)</t>
  </si>
  <si>
    <t>S2</t>
  </si>
  <si>
    <t>Country</t>
  </si>
  <si>
    <t>Continent</t>
  </si>
  <si>
    <t>Area</t>
  </si>
  <si>
    <t>Realm</t>
  </si>
  <si>
    <t>S1</t>
  </si>
  <si>
    <t>Eurasia</t>
  </si>
  <si>
    <t>N. America</t>
  </si>
  <si>
    <t>Africa</t>
  </si>
  <si>
    <t>Specialised Knowledge (all restricted)</t>
  </si>
  <si>
    <t>Basic Science</t>
  </si>
  <si>
    <t>Specialised Science</t>
  </si>
  <si>
    <t>For XX</t>
  </si>
  <si>
    <t>Basic Arts</t>
  </si>
  <si>
    <t>Hindi</t>
  </si>
  <si>
    <t>Drive (Car)</t>
  </si>
  <si>
    <t>Sub Skills</t>
  </si>
  <si>
    <t>Basic</t>
  </si>
  <si>
    <t>Expansion 1</t>
  </si>
  <si>
    <t>Expansion 2</t>
  </si>
  <si>
    <t>Guitar</t>
  </si>
  <si>
    <t>Drums</t>
  </si>
  <si>
    <t>Piano</t>
  </si>
  <si>
    <t>Shield</t>
  </si>
  <si>
    <t>Sleep</t>
  </si>
  <si>
    <t>Stun</t>
  </si>
  <si>
    <t>Telekinesis</t>
  </si>
  <si>
    <t>Tie / Untie</t>
  </si>
  <si>
    <t>Unmagic</t>
  </si>
  <si>
    <t>Danger Sense</t>
  </si>
  <si>
    <t>Region</t>
  </si>
  <si>
    <t>Arts</t>
  </si>
  <si>
    <t>Specific Know</t>
  </si>
  <si>
    <t>Resistance</t>
  </si>
  <si>
    <t>Basic Movement rates</t>
  </si>
  <si>
    <t>Science (General)</t>
  </si>
  <si>
    <t>Architecture</t>
  </si>
  <si>
    <t>Chawun (independent)</t>
  </si>
  <si>
    <t>Cooking</t>
  </si>
  <si>
    <t>Wyvern</t>
  </si>
  <si>
    <t>Pistol</t>
  </si>
  <si>
    <t>Laser-Pistol</t>
  </si>
  <si>
    <t>Rifle</t>
  </si>
  <si>
    <t>Laser-Rifle</t>
  </si>
  <si>
    <t>Bow</t>
  </si>
  <si>
    <t>Effect</t>
  </si>
  <si>
    <t>Spoken</t>
  </si>
  <si>
    <t># of PPs Recovered</t>
  </si>
  <si>
    <t>Skill Ranks</t>
  </si>
  <si>
    <t>Skill Ranks (Passive)</t>
  </si>
  <si>
    <t>PP Development</t>
  </si>
  <si>
    <t>Hit Points / Resistance</t>
  </si>
  <si>
    <t>Magical</t>
  </si>
  <si>
    <t>Library Use</t>
  </si>
  <si>
    <t>Misc.</t>
  </si>
  <si>
    <t>Interrogation</t>
  </si>
  <si>
    <t>Total</t>
  </si>
  <si>
    <t>Crafts</t>
  </si>
  <si>
    <t>Musical Instruments</t>
  </si>
  <si>
    <t>Weapons</t>
  </si>
  <si>
    <t>Vehicles</t>
  </si>
  <si>
    <t>Professions</t>
  </si>
  <si>
    <t>Survival Types</t>
  </si>
  <si>
    <t>Skill Categories</t>
  </si>
  <si>
    <t>Combat</t>
  </si>
  <si>
    <t>Minor Ear Repair</t>
  </si>
  <si>
    <t>Mirror</t>
  </si>
  <si>
    <t>No Trail</t>
  </si>
  <si>
    <t>Security</t>
  </si>
  <si>
    <t>Observe</t>
  </si>
  <si>
    <t>S9</t>
  </si>
  <si>
    <t>Open / Close / Lock / Unlock</t>
  </si>
  <si>
    <t>Security</t>
  </si>
  <si>
    <t>Paralyse</t>
  </si>
  <si>
    <t>Protect Evidence</t>
  </si>
  <si>
    <t>Purify</t>
  </si>
  <si>
    <t>Kaytoo</t>
  </si>
  <si>
    <t>Chawun</t>
  </si>
  <si>
    <t>Beesidian Chawun</t>
  </si>
  <si>
    <t>Cat</t>
  </si>
  <si>
    <t>Dog</t>
  </si>
  <si>
    <t>Yeti</t>
  </si>
  <si>
    <t>Breeze</t>
  </si>
  <si>
    <t>Compass</t>
  </si>
  <si>
    <t>Mist</t>
  </si>
  <si>
    <t>Rain</t>
  </si>
  <si>
    <t>Wind</t>
  </si>
  <si>
    <t>Replenish</t>
  </si>
  <si>
    <t>Farming</t>
  </si>
  <si>
    <t>Lie Detect</t>
  </si>
  <si>
    <t>Truth</t>
  </si>
  <si>
    <t>Talent</t>
  </si>
  <si>
    <t>Outer Continent</t>
  </si>
  <si>
    <t>Siphon</t>
  </si>
  <si>
    <t>Umbrella</t>
  </si>
  <si>
    <t>Utility</t>
  </si>
  <si>
    <t>Warm</t>
  </si>
  <si>
    <t>Hunting</t>
  </si>
  <si>
    <t>Interpersonal</t>
  </si>
  <si>
    <t>Healing / Security</t>
  </si>
  <si>
    <t>Cure Disease</t>
  </si>
  <si>
    <t>Healing</t>
  </si>
  <si>
    <t>Cure Poison</t>
  </si>
  <si>
    <t>Clean Wound</t>
  </si>
  <si>
    <t>Cartography</t>
  </si>
  <si>
    <t>Resist Cold</t>
  </si>
  <si>
    <t>Poetry / Oratory</t>
  </si>
  <si>
    <t>Heal Burns</t>
  </si>
  <si>
    <t>Heal Damage</t>
  </si>
  <si>
    <t>Healing / Security</t>
  </si>
  <si>
    <t>Heal Frostbite</t>
  </si>
  <si>
    <t>Heal Sprain</t>
  </si>
  <si>
    <t>Mental</t>
  </si>
  <si>
    <t>Skill Category</t>
  </si>
  <si>
    <t>Athletic</t>
  </si>
  <si>
    <t>Leadership</t>
  </si>
  <si>
    <t>Social</t>
  </si>
  <si>
    <t>Organised Crime</t>
  </si>
  <si>
    <t>Sphere</t>
  </si>
  <si>
    <t>Diplomacy</t>
  </si>
  <si>
    <t>Healing / Security</t>
  </si>
  <si>
    <t>Minor Eye Repair</t>
  </si>
  <si>
    <t>Reduce Diarrhoea</t>
  </si>
  <si>
    <t>Healing / Security</t>
  </si>
  <si>
    <t>Reduce Inflammation</t>
  </si>
  <si>
    <t>Reduce Nausea</t>
  </si>
  <si>
    <t>Specialised Arts</t>
  </si>
  <si>
    <t>Repair Cartilage</t>
  </si>
  <si>
    <t>Repair Fracture</t>
  </si>
  <si>
    <t>Repair Muscle</t>
  </si>
  <si>
    <t>Repair Nerves</t>
  </si>
  <si>
    <t>Repair Tendon</t>
  </si>
  <si>
    <t>Stop Bleeding</t>
  </si>
  <si>
    <t>Becalm</t>
  </si>
  <si>
    <t>Weather</t>
  </si>
  <si>
    <t>Cryogenics</t>
  </si>
  <si>
    <t>Cybernetics</t>
  </si>
  <si>
    <t>Robo-minion</t>
  </si>
  <si>
    <t>S-sevian</t>
  </si>
  <si>
    <t>S-9</t>
  </si>
  <si>
    <t>Junirrel</t>
  </si>
  <si>
    <t>S10</t>
  </si>
  <si>
    <t>S-elevian</t>
  </si>
  <si>
    <t>S12</t>
  </si>
  <si>
    <t>Pinyil</t>
  </si>
  <si>
    <t>Spaceship</t>
  </si>
  <si>
    <t>Glider</t>
  </si>
  <si>
    <t>Air-rifle</t>
  </si>
  <si>
    <t>BackPack</t>
  </si>
  <si>
    <t>Whisper</t>
  </si>
  <si>
    <t>Air Pocket</t>
  </si>
  <si>
    <t>Security</t>
  </si>
  <si>
    <t>None</t>
  </si>
  <si>
    <t>PP Development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</si>
</sst>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dd/mm/yyyy"/>
    <numFmt numFmtId="169" formatCode="0.000"/>
    <numFmt numFmtId="170" formatCode="0.0"/>
    <numFmt numFmtId="171" formatCode="General"/>
  </numFmts>
  <fonts count="16">
    <font>
      <sz val="10"/>
      <name val="Arial"/>
      <family val="0"/>
    </font>
    <font>
      <sz val="8"/>
      <name val="Verdana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2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0" fillId="3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" borderId="4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45" xfId="0" applyFill="1" applyBorder="1" applyAlignment="1">
      <alignment/>
    </xf>
    <xf numFmtId="0" fontId="0" fillId="3" borderId="45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51" xfId="0" applyBorder="1" applyAlignment="1">
      <alignment/>
    </xf>
    <xf numFmtId="0" fontId="0" fillId="3" borderId="52" xfId="0" applyFill="1" applyBorder="1" applyAlignment="1">
      <alignment/>
    </xf>
    <xf numFmtId="0" fontId="15" fillId="0" borderId="51" xfId="0" applyFont="1" applyBorder="1" applyAlignment="1">
      <alignment horizontal="center"/>
    </xf>
    <xf numFmtId="0" fontId="15" fillId="0" borderId="51" xfId="0" applyFont="1" applyBorder="1" applyAlignment="1">
      <alignment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/>
    </xf>
    <xf numFmtId="0" fontId="0" fillId="3" borderId="53" xfId="0" applyFill="1" applyBorder="1" applyAlignment="1">
      <alignment horizontal="center"/>
    </xf>
    <xf numFmtId="0" fontId="10" fillId="0" borderId="51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L55"/>
  <sheetViews>
    <sheetView tabSelected="1" workbookViewId="0" topLeftCell="A1">
      <selection activeCell="B2" sqref="B2:O5"/>
    </sheetView>
  </sheetViews>
  <sheetFormatPr defaultColWidth="2.28125" defaultRowHeight="12" customHeight="1"/>
  <cols>
    <col min="1" max="16384" width="2.28125" style="6" customWidth="1"/>
  </cols>
  <sheetData>
    <row r="2" spans="2:90" s="4" customFormat="1" ht="12" customHeight="1">
      <c r="B2" s="186" t="s">
        <v>302</v>
      </c>
      <c r="C2" s="169"/>
      <c r="D2" s="169"/>
      <c r="E2" s="169"/>
      <c r="F2" s="169"/>
      <c r="G2" s="169"/>
      <c r="H2" s="131"/>
      <c r="I2" s="187"/>
      <c r="J2" s="187"/>
      <c r="K2" s="187"/>
      <c r="L2" s="187"/>
      <c r="M2" s="187"/>
      <c r="N2" s="187"/>
      <c r="O2" s="188"/>
      <c r="Q2" s="186" t="s">
        <v>331</v>
      </c>
      <c r="R2" s="169"/>
      <c r="S2" s="169"/>
      <c r="T2" s="169"/>
      <c r="U2" s="131"/>
      <c r="V2" s="132"/>
      <c r="W2" s="132"/>
      <c r="X2" s="132"/>
      <c r="Y2" s="132"/>
      <c r="Z2" s="133"/>
      <c r="AB2" s="186" t="s">
        <v>343</v>
      </c>
      <c r="AC2" s="207"/>
      <c r="AD2" s="207"/>
      <c r="AE2" s="207"/>
      <c r="AF2" s="207"/>
      <c r="AG2" s="207"/>
      <c r="AH2" s="209"/>
      <c r="AI2" s="210"/>
      <c r="AJ2" s="210"/>
      <c r="AK2" s="210"/>
      <c r="AL2" s="210"/>
      <c r="AM2" s="210"/>
      <c r="AN2" s="210"/>
      <c r="AO2" s="211"/>
      <c r="AQ2" s="200" t="s">
        <v>117</v>
      </c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2"/>
    </row>
    <row r="3" spans="2:90" s="4" customFormat="1" ht="12" customHeight="1">
      <c r="B3" s="134" t="s">
        <v>3</v>
      </c>
      <c r="C3" s="106"/>
      <c r="D3" s="106"/>
      <c r="E3" s="106"/>
      <c r="F3" s="106"/>
      <c r="G3" s="106"/>
      <c r="H3" s="136" t="s">
        <v>181</v>
      </c>
      <c r="I3" s="137"/>
      <c r="J3" s="137"/>
      <c r="K3" s="137"/>
      <c r="L3" s="137"/>
      <c r="M3" s="137"/>
      <c r="N3" s="137"/>
      <c r="O3" s="138"/>
      <c r="P3" s="8"/>
      <c r="Q3" s="134" t="s">
        <v>163</v>
      </c>
      <c r="R3" s="135"/>
      <c r="S3" s="135"/>
      <c r="T3" s="135"/>
      <c r="U3" s="136"/>
      <c r="V3" s="137"/>
      <c r="W3" s="137"/>
      <c r="X3" s="137"/>
      <c r="Y3" s="137"/>
      <c r="Z3" s="138"/>
      <c r="AA3" s="8"/>
      <c r="AB3" s="208"/>
      <c r="AC3" s="135"/>
      <c r="AD3" s="135"/>
      <c r="AE3" s="135"/>
      <c r="AF3" s="135"/>
      <c r="AG3" s="135"/>
      <c r="AH3" s="212"/>
      <c r="AI3" s="213"/>
      <c r="AJ3" s="213"/>
      <c r="AK3" s="213"/>
      <c r="AL3" s="213"/>
      <c r="AM3" s="213"/>
      <c r="AN3" s="213"/>
      <c r="AO3" s="214"/>
      <c r="AP3" s="8"/>
      <c r="AQ3" s="203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5"/>
    </row>
    <row r="4" spans="2:90" s="4" customFormat="1" ht="12" customHeight="1">
      <c r="B4" s="134" t="s">
        <v>162</v>
      </c>
      <c r="C4" s="106"/>
      <c r="D4" s="106"/>
      <c r="E4" s="106"/>
      <c r="F4" s="106"/>
      <c r="G4" s="106"/>
      <c r="H4" s="136">
        <v>170</v>
      </c>
      <c r="I4" s="137"/>
      <c r="J4" s="137"/>
      <c r="K4" s="148"/>
      <c r="L4" s="106" t="s">
        <v>426</v>
      </c>
      <c r="M4" s="135"/>
      <c r="N4" s="135"/>
      <c r="O4" s="156"/>
      <c r="P4" s="8"/>
      <c r="Q4" s="134" t="s">
        <v>455</v>
      </c>
      <c r="R4" s="135"/>
      <c r="S4" s="135"/>
      <c r="T4" s="135"/>
      <c r="U4" s="136"/>
      <c r="V4" s="145"/>
      <c r="W4" s="145"/>
      <c r="X4" s="145"/>
      <c r="Y4" s="145"/>
      <c r="Z4" s="146"/>
      <c r="AA4" s="8"/>
      <c r="AB4" s="134" t="s">
        <v>339</v>
      </c>
      <c r="AC4" s="106"/>
      <c r="AD4" s="106"/>
      <c r="AE4" s="106"/>
      <c r="AF4" s="106"/>
      <c r="AG4" s="106"/>
      <c r="AH4" s="136"/>
      <c r="AI4" s="137"/>
      <c r="AJ4" s="137"/>
      <c r="AK4" s="137"/>
      <c r="AL4" s="137"/>
      <c r="AM4" s="137"/>
      <c r="AN4" s="137"/>
      <c r="AO4" s="138"/>
      <c r="AP4" s="8"/>
      <c r="AQ4" s="206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5"/>
    </row>
    <row r="5" spans="2:90" s="4" customFormat="1" ht="12" customHeight="1">
      <c r="B5" s="189" t="s">
        <v>164</v>
      </c>
      <c r="C5" s="163"/>
      <c r="D5" s="163"/>
      <c r="E5" s="163"/>
      <c r="F5" s="163"/>
      <c r="G5" s="163"/>
      <c r="H5" s="153">
        <v>70</v>
      </c>
      <c r="I5" s="154"/>
      <c r="J5" s="154"/>
      <c r="K5" s="155"/>
      <c r="L5" s="163" t="s">
        <v>427</v>
      </c>
      <c r="M5" s="164"/>
      <c r="N5" s="164"/>
      <c r="O5" s="165"/>
      <c r="P5" s="8"/>
      <c r="Q5" s="134" t="s">
        <v>245</v>
      </c>
      <c r="R5" s="135"/>
      <c r="S5" s="135"/>
      <c r="T5" s="135"/>
      <c r="U5" s="136"/>
      <c r="V5" s="137"/>
      <c r="W5" s="137"/>
      <c r="X5" s="137"/>
      <c r="Y5" s="137"/>
      <c r="Z5" s="138"/>
      <c r="AA5" s="8"/>
      <c r="AB5" s="134" t="s">
        <v>141</v>
      </c>
      <c r="AC5" s="141"/>
      <c r="AD5" s="141"/>
      <c r="AE5" s="141"/>
      <c r="AF5" s="141"/>
      <c r="AG5" s="141"/>
      <c r="AH5" s="136">
        <v>1</v>
      </c>
      <c r="AI5" s="139"/>
      <c r="AJ5" s="139"/>
      <c r="AK5" s="139"/>
      <c r="AL5" s="139"/>
      <c r="AM5" s="139"/>
      <c r="AN5" s="139"/>
      <c r="AO5" s="140"/>
      <c r="AP5" s="8"/>
      <c r="AQ5" s="206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5"/>
    </row>
    <row r="6" spans="2:90" s="4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89" t="s">
        <v>116</v>
      </c>
      <c r="R6" s="164"/>
      <c r="S6" s="164"/>
      <c r="T6" s="164"/>
      <c r="U6" s="153"/>
      <c r="V6" s="154"/>
      <c r="W6" s="154"/>
      <c r="X6" s="154"/>
      <c r="Y6" s="154"/>
      <c r="Z6" s="199"/>
      <c r="AA6" s="8"/>
      <c r="AB6" s="189" t="s">
        <v>204</v>
      </c>
      <c r="AC6" s="164"/>
      <c r="AD6" s="164"/>
      <c r="AE6" s="164"/>
      <c r="AF6" s="164"/>
      <c r="AG6" s="164"/>
      <c r="AH6" s="153"/>
      <c r="AI6" s="154"/>
      <c r="AJ6" s="154"/>
      <c r="AK6" s="154"/>
      <c r="AL6" s="154"/>
      <c r="AM6" s="154"/>
      <c r="AN6" s="154"/>
      <c r="AO6" s="199"/>
      <c r="AP6" s="8"/>
      <c r="AQ6" s="206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5"/>
    </row>
    <row r="7" spans="17:27" ht="12" customHeight="1" thickBot="1"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59" ht="12" customHeight="1">
      <c r="B8" s="149" t="s">
        <v>159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  <c r="Q8" s="4"/>
      <c r="R8" s="4"/>
      <c r="S8" s="117" t="s">
        <v>454</v>
      </c>
      <c r="T8" s="117"/>
      <c r="U8" s="117"/>
      <c r="V8" s="117"/>
      <c r="W8" s="117"/>
      <c r="X8" s="118">
        <v>1</v>
      </c>
      <c r="Y8" s="119"/>
      <c r="Z8" s="119"/>
      <c r="AA8" s="120"/>
      <c r="AC8" s="117" t="s">
        <v>251</v>
      </c>
      <c r="AD8" s="117"/>
      <c r="AE8" s="117"/>
      <c r="AF8" s="117"/>
      <c r="AG8" s="117"/>
      <c r="AH8" s="124">
        <v>50</v>
      </c>
      <c r="AI8" s="125"/>
      <c r="AJ8" s="125"/>
      <c r="AK8" s="126"/>
      <c r="AP8" s="107" t="s">
        <v>453</v>
      </c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</row>
    <row r="9" spans="2:68" ht="12" customHeight="1">
      <c r="B9" s="157" t="s">
        <v>214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4"/>
      <c r="R9" s="4"/>
      <c r="S9" s="117"/>
      <c r="T9" s="117"/>
      <c r="U9" s="117"/>
      <c r="V9" s="117"/>
      <c r="W9" s="117"/>
      <c r="X9" s="121"/>
      <c r="Y9" s="122"/>
      <c r="Z9" s="122"/>
      <c r="AA9" s="123"/>
      <c r="AB9" s="4"/>
      <c r="AC9" s="117"/>
      <c r="AD9" s="117"/>
      <c r="AE9" s="117"/>
      <c r="AF9" s="117"/>
      <c r="AG9" s="117"/>
      <c r="AH9" s="127"/>
      <c r="AI9" s="128"/>
      <c r="AJ9" s="128"/>
      <c r="AK9" s="129"/>
      <c r="AL9" s="4"/>
      <c r="AM9" s="4"/>
      <c r="AN9" s="4"/>
      <c r="AO9" s="4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5"/>
      <c r="BI9" s="5"/>
      <c r="BJ9" s="5"/>
      <c r="BK9" s="5"/>
      <c r="BL9" s="5"/>
      <c r="BM9" s="5"/>
      <c r="BN9" s="5"/>
      <c r="BO9" s="5"/>
      <c r="BP9" s="5"/>
    </row>
    <row r="10" spans="2:59" ht="12" customHeight="1">
      <c r="B10" s="160" t="s">
        <v>302</v>
      </c>
      <c r="C10" s="117"/>
      <c r="D10" s="117"/>
      <c r="E10" s="117"/>
      <c r="F10" s="117"/>
      <c r="G10" s="117"/>
      <c r="H10" s="117" t="s">
        <v>161</v>
      </c>
      <c r="I10" s="89"/>
      <c r="J10" s="117"/>
      <c r="K10" s="117" t="s">
        <v>420</v>
      </c>
      <c r="L10" s="89"/>
      <c r="M10" s="117"/>
      <c r="N10" s="117" t="s">
        <v>168</v>
      </c>
      <c r="O10" s="117"/>
      <c r="P10" s="166"/>
      <c r="S10" s="39"/>
      <c r="T10" s="39"/>
      <c r="U10" s="39"/>
      <c r="V10" s="39"/>
      <c r="W10" s="39"/>
      <c r="X10" s="38"/>
      <c r="Y10" s="38"/>
      <c r="Z10" s="38"/>
      <c r="AA10" s="38"/>
      <c r="AB10" s="38"/>
      <c r="AC10" s="39"/>
      <c r="AD10" s="39"/>
      <c r="AE10" s="39"/>
      <c r="AF10" s="39"/>
      <c r="AG10" s="39"/>
      <c r="AH10" s="38"/>
      <c r="AI10" s="38"/>
      <c r="AJ10" s="38"/>
      <c r="AK10" s="38"/>
      <c r="AL10" s="38"/>
      <c r="AM10" s="38"/>
      <c r="AN10" s="38"/>
      <c r="AO10" s="38"/>
      <c r="AP10" s="107" t="s">
        <v>286</v>
      </c>
      <c r="AQ10" s="196"/>
      <c r="AR10" s="196"/>
      <c r="AS10" s="196"/>
      <c r="AT10" s="196"/>
      <c r="AU10" s="196"/>
      <c r="AV10" s="196"/>
      <c r="AW10" s="196"/>
      <c r="AX10" s="196"/>
      <c r="AY10" s="196"/>
      <c r="AZ10" s="103">
        <f>Skills!AG66</f>
        <v>0</v>
      </c>
      <c r="BA10" s="115"/>
      <c r="BB10" s="115"/>
      <c r="BC10" s="115"/>
      <c r="BD10" s="103">
        <f>Skills!AG67</f>
        <v>0</v>
      </c>
      <c r="BE10" s="115"/>
      <c r="BF10" s="115"/>
      <c r="BG10" s="115"/>
    </row>
    <row r="11" spans="2:61" ht="12" customHeight="1">
      <c r="B11" s="111" t="s">
        <v>160</v>
      </c>
      <c r="C11" s="89"/>
      <c r="D11" s="89"/>
      <c r="E11" s="89"/>
      <c r="F11" s="89"/>
      <c r="G11" s="89"/>
      <c r="H11" s="106" t="s">
        <v>417</v>
      </c>
      <c r="I11" s="106"/>
      <c r="J11" s="106"/>
      <c r="K11" s="161">
        <f>INT(50+((H4+H5-240)*0.8))</f>
        <v>50</v>
      </c>
      <c r="L11" s="162"/>
      <c r="M11" s="162"/>
      <c r="N11" s="89">
        <f>INT((K11-50)/2.5)</f>
        <v>0</v>
      </c>
      <c r="O11" s="89"/>
      <c r="P11" s="90"/>
      <c r="S11" s="39"/>
      <c r="T11" s="39"/>
      <c r="U11" s="39"/>
      <c r="V11" s="39"/>
      <c r="W11" s="39"/>
      <c r="X11" s="38"/>
      <c r="Y11" s="38"/>
      <c r="Z11" s="38"/>
      <c r="AA11" s="38"/>
      <c r="AB11" s="38"/>
      <c r="AC11" s="39"/>
      <c r="AD11" s="39"/>
      <c r="AE11" s="39"/>
      <c r="AF11" s="39"/>
      <c r="AG11" s="39"/>
      <c r="AH11" s="38"/>
      <c r="AI11" s="38"/>
      <c r="AJ11" s="38"/>
      <c r="AK11" s="38"/>
      <c r="AL11" s="38"/>
      <c r="AM11" s="38"/>
      <c r="AN11" s="38"/>
      <c r="AO11" s="38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15"/>
      <c r="BA11" s="115"/>
      <c r="BB11" s="115"/>
      <c r="BC11" s="115"/>
      <c r="BD11" s="115"/>
      <c r="BE11" s="115"/>
      <c r="BF11" s="115"/>
      <c r="BG11" s="115"/>
      <c r="BH11" s="5"/>
      <c r="BI11" s="5"/>
    </row>
    <row r="12" spans="2:65" ht="12" customHeight="1">
      <c r="B12" s="111" t="s">
        <v>296</v>
      </c>
      <c r="C12" s="89"/>
      <c r="D12" s="89"/>
      <c r="E12" s="89"/>
      <c r="F12" s="89"/>
      <c r="G12" s="89"/>
      <c r="H12" s="106" t="s">
        <v>243</v>
      </c>
      <c r="I12" s="106"/>
      <c r="J12" s="106"/>
      <c r="K12" s="147">
        <v>50</v>
      </c>
      <c r="L12" s="137"/>
      <c r="M12" s="148"/>
      <c r="N12" s="89">
        <f aca="true" t="shared" si="0" ref="N12:N17">INT(((K12-50)/2.5)+0.5)</f>
        <v>0</v>
      </c>
      <c r="O12" s="89"/>
      <c r="P12" s="90"/>
      <c r="Q12" s="5"/>
      <c r="R12" s="5"/>
      <c r="S12" s="113" t="s">
        <v>436</v>
      </c>
      <c r="T12" s="114"/>
      <c r="U12" s="114"/>
      <c r="V12" s="114"/>
      <c r="W12" s="114"/>
      <c r="X12" s="114"/>
      <c r="Y12" s="114"/>
      <c r="Z12" s="93" t="s">
        <v>434</v>
      </c>
      <c r="AA12" s="94"/>
      <c r="AB12" s="94"/>
      <c r="AC12" s="94"/>
      <c r="AD12" s="93" t="s">
        <v>435</v>
      </c>
      <c r="AE12" s="94"/>
      <c r="AF12" s="94"/>
      <c r="AG12" s="94"/>
      <c r="AH12" s="93" t="s">
        <v>437</v>
      </c>
      <c r="AI12" s="94"/>
      <c r="AJ12" s="94"/>
      <c r="AK12" s="94"/>
      <c r="AL12" s="38"/>
      <c r="AM12" s="38"/>
      <c r="AN12" s="38"/>
      <c r="AO12" s="38"/>
      <c r="AP12" s="107" t="s">
        <v>287</v>
      </c>
      <c r="AQ12" s="196"/>
      <c r="AR12" s="196"/>
      <c r="AS12" s="196"/>
      <c r="AT12" s="196"/>
      <c r="AU12" s="196"/>
      <c r="AV12" s="196"/>
      <c r="AW12" s="196"/>
      <c r="AX12" s="196"/>
      <c r="AY12" s="196"/>
      <c r="AZ12" s="103">
        <f>Skills!AG68</f>
        <v>0</v>
      </c>
      <c r="BA12" s="115"/>
      <c r="BB12" s="115"/>
      <c r="BC12" s="115"/>
      <c r="BD12" s="103">
        <f>Skills!AG69</f>
        <v>0</v>
      </c>
      <c r="BE12" s="115"/>
      <c r="BF12" s="115"/>
      <c r="BG12" s="115"/>
      <c r="BK12" s="5"/>
      <c r="BL12" s="5"/>
      <c r="BM12" s="5"/>
    </row>
    <row r="13" spans="2:61" ht="12" customHeight="1">
      <c r="B13" s="111" t="s">
        <v>122</v>
      </c>
      <c r="C13" s="89"/>
      <c r="D13" s="89"/>
      <c r="E13" s="89"/>
      <c r="F13" s="89"/>
      <c r="G13" s="89"/>
      <c r="H13" s="89" t="s">
        <v>13</v>
      </c>
      <c r="I13" s="89"/>
      <c r="J13" s="89"/>
      <c r="K13" s="147">
        <v>50</v>
      </c>
      <c r="L13" s="137"/>
      <c r="M13" s="148"/>
      <c r="N13" s="89">
        <f t="shared" si="0"/>
        <v>0</v>
      </c>
      <c r="O13" s="89"/>
      <c r="P13" s="90"/>
      <c r="S13" s="114"/>
      <c r="T13" s="114"/>
      <c r="U13" s="114"/>
      <c r="V13" s="114"/>
      <c r="W13" s="114"/>
      <c r="X13" s="114"/>
      <c r="Y13" s="11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4"/>
      <c r="AM13" s="4"/>
      <c r="AN13" s="4"/>
      <c r="AO13" s="4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15"/>
      <c r="BA13" s="115"/>
      <c r="BB13" s="115"/>
      <c r="BC13" s="115"/>
      <c r="BD13" s="115"/>
      <c r="BE13" s="115"/>
      <c r="BF13" s="115"/>
      <c r="BG13" s="115"/>
      <c r="BH13" s="5"/>
      <c r="BI13" s="5"/>
    </row>
    <row r="14" spans="2:61" ht="12" customHeight="1">
      <c r="B14" s="111" t="s">
        <v>416</v>
      </c>
      <c r="C14" s="89"/>
      <c r="D14" s="89"/>
      <c r="E14" s="89"/>
      <c r="F14" s="89"/>
      <c r="G14" s="89"/>
      <c r="H14" s="106" t="s">
        <v>142</v>
      </c>
      <c r="I14" s="106"/>
      <c r="J14" s="106"/>
      <c r="K14" s="147">
        <v>50</v>
      </c>
      <c r="L14" s="137"/>
      <c r="M14" s="148"/>
      <c r="N14" s="89">
        <f t="shared" si="0"/>
        <v>0</v>
      </c>
      <c r="O14" s="89"/>
      <c r="P14" s="90"/>
      <c r="S14" s="107" t="s">
        <v>254</v>
      </c>
      <c r="T14" s="107"/>
      <c r="U14" s="107"/>
      <c r="V14" s="107"/>
      <c r="W14" s="107"/>
      <c r="X14" s="107"/>
      <c r="Y14" s="107"/>
      <c r="Z14" s="103">
        <f>Skills!AG117</f>
        <v>15</v>
      </c>
      <c r="AA14" s="115"/>
      <c r="AB14" s="115"/>
      <c r="AC14" s="115"/>
      <c r="AD14" s="95"/>
      <c r="AE14" s="96"/>
      <c r="AF14" s="96"/>
      <c r="AG14" s="97"/>
      <c r="AH14" s="115">
        <f>Z14-AD14</f>
        <v>15</v>
      </c>
      <c r="AI14" s="115"/>
      <c r="AJ14" s="115"/>
      <c r="AK14" s="115"/>
      <c r="BG14" s="5"/>
      <c r="BH14" s="5"/>
      <c r="BI14" s="5"/>
    </row>
    <row r="15" spans="2:61" ht="12" customHeight="1">
      <c r="B15" s="111" t="s">
        <v>61</v>
      </c>
      <c r="C15" s="89"/>
      <c r="D15" s="89"/>
      <c r="E15" s="89"/>
      <c r="F15" s="89"/>
      <c r="G15" s="89"/>
      <c r="H15" s="106" t="s">
        <v>143</v>
      </c>
      <c r="I15" s="106"/>
      <c r="J15" s="106"/>
      <c r="K15" s="147">
        <v>50</v>
      </c>
      <c r="L15" s="137"/>
      <c r="M15" s="148"/>
      <c r="N15" s="89">
        <f t="shared" si="0"/>
        <v>0</v>
      </c>
      <c r="O15" s="89"/>
      <c r="P15" s="90"/>
      <c r="S15" s="107"/>
      <c r="T15" s="107"/>
      <c r="U15" s="107"/>
      <c r="V15" s="107"/>
      <c r="W15" s="107"/>
      <c r="X15" s="107"/>
      <c r="Y15" s="107"/>
      <c r="Z15" s="115"/>
      <c r="AA15" s="115"/>
      <c r="AB15" s="115"/>
      <c r="AC15" s="115"/>
      <c r="AD15" s="95"/>
      <c r="AE15" s="96"/>
      <c r="AF15" s="96"/>
      <c r="AG15" s="97"/>
      <c r="AH15" s="115"/>
      <c r="AI15" s="115"/>
      <c r="AJ15" s="115"/>
      <c r="AK15" s="115"/>
      <c r="BG15" s="5"/>
      <c r="BH15" s="5"/>
      <c r="BI15" s="5"/>
    </row>
    <row r="16" spans="2:39" ht="12" customHeight="1">
      <c r="B16" s="111" t="s">
        <v>124</v>
      </c>
      <c r="C16" s="89"/>
      <c r="D16" s="89"/>
      <c r="E16" s="89"/>
      <c r="F16" s="89"/>
      <c r="G16" s="89"/>
      <c r="H16" s="106" t="s">
        <v>52</v>
      </c>
      <c r="I16" s="106"/>
      <c r="J16" s="106"/>
      <c r="K16" s="147">
        <v>50</v>
      </c>
      <c r="L16" s="137"/>
      <c r="M16" s="148"/>
      <c r="N16" s="89">
        <f t="shared" si="0"/>
        <v>0</v>
      </c>
      <c r="O16" s="89"/>
      <c r="P16" s="90"/>
      <c r="S16" s="107" t="s">
        <v>255</v>
      </c>
      <c r="T16" s="107"/>
      <c r="U16" s="107"/>
      <c r="V16" s="107"/>
      <c r="W16" s="107"/>
      <c r="X16" s="107"/>
      <c r="Y16" s="107"/>
      <c r="Z16" s="103">
        <f>Skills!AG49</f>
        <v>20</v>
      </c>
      <c r="AA16" s="115"/>
      <c r="AB16" s="115"/>
      <c r="AC16" s="115"/>
      <c r="AD16" s="95"/>
      <c r="AE16" s="96"/>
      <c r="AF16" s="96"/>
      <c r="AG16" s="97"/>
      <c r="AH16" s="115">
        <f>Z16-AD16</f>
        <v>20</v>
      </c>
      <c r="AI16" s="115"/>
      <c r="AJ16" s="115"/>
      <c r="AK16" s="115"/>
      <c r="AL16" s="5"/>
      <c r="AM16" s="5"/>
    </row>
    <row r="17" spans="2:39" ht="12" customHeight="1">
      <c r="B17" s="143" t="s">
        <v>446</v>
      </c>
      <c r="C17" s="144"/>
      <c r="D17" s="144"/>
      <c r="E17" s="144"/>
      <c r="F17" s="144"/>
      <c r="G17" s="144"/>
      <c r="H17" s="163" t="s">
        <v>135</v>
      </c>
      <c r="I17" s="163"/>
      <c r="J17" s="163"/>
      <c r="K17" s="147">
        <v>50</v>
      </c>
      <c r="L17" s="167"/>
      <c r="M17" s="168"/>
      <c r="N17" s="144">
        <f t="shared" si="0"/>
        <v>0</v>
      </c>
      <c r="O17" s="144"/>
      <c r="P17" s="152"/>
      <c r="S17" s="107"/>
      <c r="T17" s="107"/>
      <c r="U17" s="107"/>
      <c r="V17" s="107"/>
      <c r="W17" s="107"/>
      <c r="X17" s="107"/>
      <c r="Y17" s="107"/>
      <c r="Z17" s="115"/>
      <c r="AA17" s="115"/>
      <c r="AB17" s="115"/>
      <c r="AC17" s="115"/>
      <c r="AD17" s="95"/>
      <c r="AE17" s="96"/>
      <c r="AF17" s="96"/>
      <c r="AG17" s="97"/>
      <c r="AH17" s="115"/>
      <c r="AI17" s="115"/>
      <c r="AJ17" s="115"/>
      <c r="AK17" s="115"/>
      <c r="AL17" s="5"/>
      <c r="AM17" s="5"/>
    </row>
    <row r="18" spans="2:39" ht="12" customHeight="1">
      <c r="B18" s="160" t="s">
        <v>594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66"/>
      <c r="S18" s="107" t="s">
        <v>335</v>
      </c>
      <c r="T18" s="107"/>
      <c r="U18" s="107"/>
      <c r="V18" s="107"/>
      <c r="W18" s="107"/>
      <c r="X18" s="107"/>
      <c r="Y18" s="107"/>
      <c r="Z18" s="103">
        <f>K15+50</f>
        <v>100</v>
      </c>
      <c r="AA18" s="115"/>
      <c r="AB18" s="115"/>
      <c r="AC18" s="115"/>
      <c r="AD18" s="95"/>
      <c r="AE18" s="96"/>
      <c r="AF18" s="96"/>
      <c r="AG18" s="97"/>
      <c r="AH18" s="115">
        <f>Z18-AD18</f>
        <v>100</v>
      </c>
      <c r="AI18" s="115"/>
      <c r="AJ18" s="115"/>
      <c r="AK18" s="115"/>
      <c r="AL18" s="5"/>
      <c r="AM18" s="5"/>
    </row>
    <row r="19" spans="2:39" ht="12" customHeight="1">
      <c r="B19" s="111" t="s">
        <v>294</v>
      </c>
      <c r="C19" s="135"/>
      <c r="D19" s="135"/>
      <c r="E19" s="135"/>
      <c r="F19" s="135"/>
      <c r="G19" s="135"/>
      <c r="H19" s="89" t="s">
        <v>136</v>
      </c>
      <c r="I19" s="135"/>
      <c r="J19" s="135"/>
      <c r="K19" s="147">
        <v>50</v>
      </c>
      <c r="L19" s="137"/>
      <c r="M19" s="148"/>
      <c r="N19" s="89">
        <f aca="true" t="shared" si="1" ref="N19:N25">INT(((K19-50)/2.5)+0.5)</f>
        <v>0</v>
      </c>
      <c r="O19" s="135"/>
      <c r="P19" s="142"/>
      <c r="S19" s="107"/>
      <c r="T19" s="107"/>
      <c r="U19" s="107"/>
      <c r="V19" s="107"/>
      <c r="W19" s="107"/>
      <c r="X19" s="107"/>
      <c r="Y19" s="107"/>
      <c r="Z19" s="115"/>
      <c r="AA19" s="115"/>
      <c r="AB19" s="115"/>
      <c r="AC19" s="115"/>
      <c r="AD19" s="95"/>
      <c r="AE19" s="96"/>
      <c r="AF19" s="96"/>
      <c r="AG19" s="97"/>
      <c r="AH19" s="115"/>
      <c r="AI19" s="115"/>
      <c r="AJ19" s="115"/>
      <c r="AK19" s="115"/>
      <c r="AL19" s="5"/>
      <c r="AM19" s="5"/>
    </row>
    <row r="20" spans="2:40" ht="12" customHeight="1">
      <c r="B20" s="111" t="s">
        <v>354</v>
      </c>
      <c r="C20" s="135"/>
      <c r="D20" s="135"/>
      <c r="E20" s="135"/>
      <c r="F20" s="135"/>
      <c r="G20" s="135"/>
      <c r="H20" s="106" t="s">
        <v>29</v>
      </c>
      <c r="I20" s="106"/>
      <c r="J20" s="106"/>
      <c r="K20" s="147">
        <v>50</v>
      </c>
      <c r="L20" s="137"/>
      <c r="M20" s="148"/>
      <c r="N20" s="89">
        <f t="shared" si="1"/>
        <v>0</v>
      </c>
      <c r="O20" s="135"/>
      <c r="P20" s="142"/>
      <c r="S20" s="107" t="s">
        <v>425</v>
      </c>
      <c r="T20" s="107"/>
      <c r="U20" s="107"/>
      <c r="V20" s="107"/>
      <c r="W20" s="107"/>
      <c r="X20" s="107"/>
      <c r="Y20" s="107"/>
      <c r="Z20" s="103">
        <f>Skills!AG118</f>
        <v>0</v>
      </c>
      <c r="AA20" s="115"/>
      <c r="AB20" s="115"/>
      <c r="AC20" s="115"/>
      <c r="AL20" s="22"/>
      <c r="AM20" s="22"/>
      <c r="AN20" s="23"/>
    </row>
    <row r="21" spans="2:40" ht="12" customHeight="1">
      <c r="B21" s="111" t="s">
        <v>28</v>
      </c>
      <c r="C21" s="135"/>
      <c r="D21" s="135"/>
      <c r="E21" s="135"/>
      <c r="F21" s="135"/>
      <c r="G21" s="135"/>
      <c r="H21" s="106" t="s">
        <v>137</v>
      </c>
      <c r="I21" s="106"/>
      <c r="J21" s="106"/>
      <c r="K21" s="147">
        <v>50</v>
      </c>
      <c r="L21" s="137"/>
      <c r="M21" s="148"/>
      <c r="N21" s="89">
        <f t="shared" si="1"/>
        <v>0</v>
      </c>
      <c r="O21" s="135"/>
      <c r="P21" s="142"/>
      <c r="S21" s="107"/>
      <c r="T21" s="107"/>
      <c r="U21" s="107"/>
      <c r="V21" s="107"/>
      <c r="W21" s="107"/>
      <c r="X21" s="107"/>
      <c r="Y21" s="107"/>
      <c r="Z21" s="115"/>
      <c r="AA21" s="115"/>
      <c r="AB21" s="115"/>
      <c r="AC21" s="115"/>
      <c r="AL21" s="22"/>
      <c r="AM21" s="22"/>
      <c r="AN21" s="23"/>
    </row>
    <row r="22" spans="2:34" ht="12" customHeight="1">
      <c r="B22" s="111" t="s">
        <v>53</v>
      </c>
      <c r="C22" s="135"/>
      <c r="D22" s="135"/>
      <c r="E22" s="135"/>
      <c r="F22" s="135"/>
      <c r="G22" s="135"/>
      <c r="H22" s="106" t="s">
        <v>138</v>
      </c>
      <c r="I22" s="106"/>
      <c r="J22" s="106"/>
      <c r="K22" s="147">
        <v>50</v>
      </c>
      <c r="L22" s="137"/>
      <c r="M22" s="148"/>
      <c r="N22" s="89">
        <f t="shared" si="1"/>
        <v>0</v>
      </c>
      <c r="O22" s="135"/>
      <c r="P22" s="142"/>
      <c r="S22" s="107" t="s">
        <v>336</v>
      </c>
      <c r="T22" s="107"/>
      <c r="U22" s="107"/>
      <c r="V22" s="107"/>
      <c r="W22" s="107"/>
      <c r="X22" s="107"/>
      <c r="Y22" s="107"/>
      <c r="Z22" s="109">
        <f>(15*(1+((N11+N16)/100)))</f>
        <v>15</v>
      </c>
      <c r="AA22" s="110"/>
      <c r="AB22" s="110"/>
      <c r="AC22" s="110"/>
      <c r="AD22" s="23"/>
      <c r="AE22" s="23"/>
      <c r="AF22" s="23"/>
      <c r="AG22" s="22"/>
      <c r="AH22" s="22"/>
    </row>
    <row r="23" spans="2:34" ht="12" customHeight="1">
      <c r="B23" s="111" t="s">
        <v>300</v>
      </c>
      <c r="C23" s="135"/>
      <c r="D23" s="135"/>
      <c r="E23" s="135"/>
      <c r="F23" s="135"/>
      <c r="G23" s="135"/>
      <c r="H23" s="106" t="s">
        <v>139</v>
      </c>
      <c r="I23" s="106"/>
      <c r="J23" s="106"/>
      <c r="K23" s="147">
        <v>50</v>
      </c>
      <c r="L23" s="137"/>
      <c r="M23" s="148"/>
      <c r="N23" s="89">
        <f t="shared" si="1"/>
        <v>0</v>
      </c>
      <c r="O23" s="135"/>
      <c r="P23" s="142"/>
      <c r="S23" s="107"/>
      <c r="T23" s="107"/>
      <c r="U23" s="107"/>
      <c r="V23" s="107"/>
      <c r="W23" s="107"/>
      <c r="X23" s="107"/>
      <c r="Y23" s="107"/>
      <c r="Z23" s="110"/>
      <c r="AA23" s="110"/>
      <c r="AB23" s="110"/>
      <c r="AC23" s="110"/>
      <c r="AD23" s="23"/>
      <c r="AE23" s="23"/>
      <c r="AF23" s="23"/>
      <c r="AG23" s="22"/>
      <c r="AH23" s="22"/>
    </row>
    <row r="24" spans="2:34" ht="12" customHeight="1">
      <c r="B24" s="111" t="s">
        <v>277</v>
      </c>
      <c r="C24" s="135"/>
      <c r="D24" s="135"/>
      <c r="E24" s="135"/>
      <c r="F24" s="135"/>
      <c r="G24" s="135"/>
      <c r="H24" s="106" t="s">
        <v>140</v>
      </c>
      <c r="I24" s="106"/>
      <c r="J24" s="106"/>
      <c r="K24" s="147">
        <v>50</v>
      </c>
      <c r="L24" s="137"/>
      <c r="M24" s="148"/>
      <c r="N24" s="89">
        <f t="shared" si="1"/>
        <v>0</v>
      </c>
      <c r="O24" s="135"/>
      <c r="P24" s="142"/>
      <c r="S24" s="107" t="s">
        <v>207</v>
      </c>
      <c r="T24" s="116"/>
      <c r="U24" s="116"/>
      <c r="V24" s="116"/>
      <c r="W24" s="116"/>
      <c r="X24" s="116"/>
      <c r="Y24" s="116"/>
      <c r="Z24" s="130">
        <f>(100+(Skills!AG119))/100</f>
        <v>1</v>
      </c>
      <c r="AA24" s="130"/>
      <c r="AB24" s="130"/>
      <c r="AC24" s="130"/>
      <c r="AD24" s="23"/>
      <c r="AE24" s="23"/>
      <c r="AF24" s="23"/>
      <c r="AG24" s="22"/>
      <c r="AH24" s="22"/>
    </row>
    <row r="25" spans="2:34" ht="12" customHeight="1">
      <c r="B25" s="111" t="s">
        <v>580</v>
      </c>
      <c r="C25" s="135"/>
      <c r="D25" s="135"/>
      <c r="E25" s="135"/>
      <c r="F25" s="135"/>
      <c r="G25" s="135"/>
      <c r="H25" s="89" t="s">
        <v>248</v>
      </c>
      <c r="I25" s="135"/>
      <c r="J25" s="135"/>
      <c r="K25" s="147">
        <v>50</v>
      </c>
      <c r="L25" s="137"/>
      <c r="M25" s="148"/>
      <c r="N25" s="89">
        <f t="shared" si="1"/>
        <v>0</v>
      </c>
      <c r="O25" s="135"/>
      <c r="P25" s="142"/>
      <c r="S25" s="116"/>
      <c r="T25" s="116"/>
      <c r="U25" s="116"/>
      <c r="V25" s="116"/>
      <c r="W25" s="116"/>
      <c r="X25" s="116"/>
      <c r="Y25" s="116"/>
      <c r="Z25" s="130"/>
      <c r="AA25" s="130"/>
      <c r="AB25" s="130"/>
      <c r="AC25" s="130"/>
      <c r="AD25" s="23"/>
      <c r="AE25" s="23"/>
      <c r="AF25" s="23"/>
      <c r="AG25" s="22"/>
      <c r="AH25" s="22"/>
    </row>
    <row r="26" spans="2:34" ht="12" customHeight="1">
      <c r="B26" s="157" t="s">
        <v>293</v>
      </c>
      <c r="C26" s="169"/>
      <c r="D26" s="169"/>
      <c r="E26" s="169"/>
      <c r="F26" s="169"/>
      <c r="G26" s="169"/>
      <c r="H26" s="169"/>
      <c r="I26" s="169"/>
      <c r="J26" s="169"/>
      <c r="K26" s="135"/>
      <c r="L26" s="135"/>
      <c r="M26" s="135"/>
      <c r="N26" s="169"/>
      <c r="O26" s="169"/>
      <c r="P26" s="170"/>
      <c r="S26" s="107" t="s">
        <v>357</v>
      </c>
      <c r="T26" s="107"/>
      <c r="U26" s="107"/>
      <c r="V26" s="107"/>
      <c r="W26" s="107"/>
      <c r="X26" s="107"/>
      <c r="Y26" s="107"/>
      <c r="Z26" s="109">
        <f>Skills!AG50</f>
        <v>0</v>
      </c>
      <c r="AA26" s="110"/>
      <c r="AB26" s="110"/>
      <c r="AC26" s="110"/>
      <c r="AD26" s="23"/>
      <c r="AE26" s="23"/>
      <c r="AF26" s="23"/>
      <c r="AG26" s="22"/>
      <c r="AH26" s="22"/>
    </row>
    <row r="27" spans="2:29" ht="12" customHeight="1">
      <c r="B27" s="111" t="s">
        <v>295</v>
      </c>
      <c r="C27" s="135"/>
      <c r="D27" s="135"/>
      <c r="E27" s="135"/>
      <c r="F27" s="135"/>
      <c r="G27" s="135"/>
      <c r="H27" s="106" t="s">
        <v>249</v>
      </c>
      <c r="I27" s="106"/>
      <c r="J27" s="106"/>
      <c r="K27" s="147">
        <v>50</v>
      </c>
      <c r="L27" s="137"/>
      <c r="M27" s="148"/>
      <c r="N27" s="89">
        <f aca="true" t="shared" si="2" ref="N27:N32">INT(((K27-50)/2.5)+0.5)</f>
        <v>0</v>
      </c>
      <c r="O27" s="135"/>
      <c r="P27" s="142"/>
      <c r="S27" s="107"/>
      <c r="T27" s="107"/>
      <c r="U27" s="107"/>
      <c r="V27" s="107"/>
      <c r="W27" s="107"/>
      <c r="X27" s="107"/>
      <c r="Y27" s="107"/>
      <c r="Z27" s="110"/>
      <c r="AA27" s="110"/>
      <c r="AB27" s="110"/>
      <c r="AC27" s="110"/>
    </row>
    <row r="28" spans="2:29" ht="12" customHeight="1">
      <c r="B28" s="111" t="s">
        <v>297</v>
      </c>
      <c r="C28" s="135"/>
      <c r="D28" s="135"/>
      <c r="E28" s="135"/>
      <c r="F28" s="135"/>
      <c r="G28" s="135"/>
      <c r="H28" s="106" t="s">
        <v>250</v>
      </c>
      <c r="I28" s="106"/>
      <c r="J28" s="106"/>
      <c r="K28" s="147">
        <v>50</v>
      </c>
      <c r="L28" s="137"/>
      <c r="M28" s="148"/>
      <c r="N28" s="89">
        <f t="shared" si="2"/>
        <v>0</v>
      </c>
      <c r="O28" s="135"/>
      <c r="P28" s="142"/>
      <c r="S28" s="107" t="s">
        <v>119</v>
      </c>
      <c r="T28" s="107"/>
      <c r="U28" s="107"/>
      <c r="V28" s="107"/>
      <c r="W28" s="107"/>
      <c r="X28" s="107"/>
      <c r="Y28" s="107"/>
      <c r="Z28" s="109">
        <f>K15*2</f>
        <v>100</v>
      </c>
      <c r="AA28" s="110"/>
      <c r="AB28" s="110"/>
      <c r="AC28" s="110"/>
    </row>
    <row r="29" spans="2:29" ht="12" customHeight="1">
      <c r="B29" s="111" t="s">
        <v>239</v>
      </c>
      <c r="C29" s="135"/>
      <c r="D29" s="135"/>
      <c r="E29" s="135"/>
      <c r="F29" s="135"/>
      <c r="G29" s="135"/>
      <c r="H29" s="106" t="s">
        <v>131</v>
      </c>
      <c r="I29" s="106"/>
      <c r="J29" s="106"/>
      <c r="K29" s="147">
        <v>50</v>
      </c>
      <c r="L29" s="137"/>
      <c r="M29" s="148"/>
      <c r="N29" s="89">
        <f t="shared" si="2"/>
        <v>0</v>
      </c>
      <c r="O29" s="135"/>
      <c r="P29" s="142"/>
      <c r="S29" s="107"/>
      <c r="T29" s="107"/>
      <c r="U29" s="107"/>
      <c r="V29" s="107"/>
      <c r="W29" s="107"/>
      <c r="X29" s="107"/>
      <c r="Y29" s="107"/>
      <c r="Z29" s="110"/>
      <c r="AA29" s="110"/>
      <c r="AB29" s="110"/>
      <c r="AC29" s="110"/>
    </row>
    <row r="30" spans="2:16" ht="12" customHeight="1">
      <c r="B30" s="111" t="s">
        <v>60</v>
      </c>
      <c r="C30" s="135"/>
      <c r="D30" s="135"/>
      <c r="E30" s="135"/>
      <c r="F30" s="135"/>
      <c r="G30" s="135"/>
      <c r="H30" s="106" t="s">
        <v>0</v>
      </c>
      <c r="I30" s="106"/>
      <c r="J30" s="106"/>
      <c r="K30" s="147">
        <v>50</v>
      </c>
      <c r="L30" s="137"/>
      <c r="M30" s="148"/>
      <c r="N30" s="89">
        <f t="shared" si="2"/>
        <v>0</v>
      </c>
      <c r="O30" s="135"/>
      <c r="P30" s="142"/>
    </row>
    <row r="31" spans="2:16" ht="12" customHeight="1">
      <c r="B31" s="111" t="s">
        <v>301</v>
      </c>
      <c r="C31" s="135"/>
      <c r="D31" s="135"/>
      <c r="E31" s="135"/>
      <c r="F31" s="135"/>
      <c r="G31" s="135"/>
      <c r="H31" s="106" t="s">
        <v>1</v>
      </c>
      <c r="I31" s="106"/>
      <c r="J31" s="106"/>
      <c r="K31" s="147">
        <v>50</v>
      </c>
      <c r="L31" s="137"/>
      <c r="M31" s="148"/>
      <c r="N31" s="89">
        <f t="shared" si="2"/>
        <v>0</v>
      </c>
      <c r="O31" s="135"/>
      <c r="P31" s="142"/>
    </row>
    <row r="32" spans="2:16" ht="12" customHeight="1" thickBot="1">
      <c r="B32" s="112" t="s">
        <v>278</v>
      </c>
      <c r="C32" s="176"/>
      <c r="D32" s="176"/>
      <c r="E32" s="176"/>
      <c r="F32" s="176"/>
      <c r="G32" s="176"/>
      <c r="H32" s="171" t="s">
        <v>2</v>
      </c>
      <c r="I32" s="171"/>
      <c r="J32" s="171"/>
      <c r="K32" s="173">
        <v>50</v>
      </c>
      <c r="L32" s="174"/>
      <c r="M32" s="175"/>
      <c r="N32" s="91">
        <f t="shared" si="2"/>
        <v>0</v>
      </c>
      <c r="O32" s="91"/>
      <c r="P32" s="92"/>
    </row>
    <row r="34" spans="2:16" ht="12" customHeight="1" thickBot="1">
      <c r="B34" s="27"/>
      <c r="C34" s="27"/>
      <c r="D34" s="27"/>
      <c r="E34" s="27"/>
      <c r="F34" s="27"/>
      <c r="G34" s="27"/>
      <c r="H34" s="25"/>
      <c r="I34" s="25"/>
      <c r="J34" s="25"/>
      <c r="K34" s="25"/>
      <c r="L34" s="25"/>
      <c r="M34" s="25"/>
      <c r="N34" s="25"/>
      <c r="O34" s="25"/>
      <c r="P34" s="25"/>
    </row>
    <row r="35" spans="2:30" ht="12" customHeight="1">
      <c r="B35" s="190" t="s">
        <v>529</v>
      </c>
      <c r="C35" s="191"/>
      <c r="D35" s="191"/>
      <c r="E35" s="191"/>
      <c r="F35" s="191"/>
      <c r="G35" s="191"/>
      <c r="H35" s="191"/>
      <c r="I35" s="150"/>
      <c r="J35" s="150"/>
      <c r="K35" s="150"/>
      <c r="L35" s="150"/>
      <c r="M35" s="150"/>
      <c r="N35" s="150"/>
      <c r="O35" s="150"/>
      <c r="P35" s="150"/>
      <c r="Q35" s="151"/>
      <c r="S35" s="99" t="s">
        <v>441</v>
      </c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2:30" ht="12" customHeight="1">
      <c r="B36" s="192"/>
      <c r="C36" s="107"/>
      <c r="D36" s="107"/>
      <c r="E36" s="107"/>
      <c r="F36" s="107"/>
      <c r="G36" s="107"/>
      <c r="H36" s="107"/>
      <c r="I36" s="135"/>
      <c r="J36" s="135"/>
      <c r="K36" s="135"/>
      <c r="L36" s="135"/>
      <c r="M36" s="135"/>
      <c r="N36" s="135"/>
      <c r="O36" s="135"/>
      <c r="P36" s="135"/>
      <c r="Q36" s="142"/>
      <c r="S36" s="102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</row>
    <row r="37" spans="2:30" ht="12" customHeight="1">
      <c r="B37" s="111" t="s">
        <v>358</v>
      </c>
      <c r="C37" s="89"/>
      <c r="D37" s="89"/>
      <c r="E37" s="135"/>
      <c r="F37" s="89" t="s">
        <v>184</v>
      </c>
      <c r="G37" s="89"/>
      <c r="H37" s="89"/>
      <c r="I37" s="135"/>
      <c r="J37" s="89" t="s">
        <v>185</v>
      </c>
      <c r="K37" s="89"/>
      <c r="L37" s="89"/>
      <c r="M37" s="135"/>
      <c r="N37" s="89" t="s">
        <v>184</v>
      </c>
      <c r="O37" s="89"/>
      <c r="P37" s="89"/>
      <c r="Q37" s="142"/>
      <c r="S37" s="105" t="s">
        <v>8</v>
      </c>
      <c r="T37" s="106"/>
      <c r="U37" s="106"/>
      <c r="V37" s="106"/>
      <c r="W37" s="106" t="s">
        <v>9</v>
      </c>
      <c r="X37" s="106"/>
      <c r="Y37" s="106"/>
      <c r="Z37" s="106"/>
      <c r="AA37" s="106" t="s">
        <v>430</v>
      </c>
      <c r="AB37" s="106"/>
      <c r="AC37" s="106"/>
      <c r="AD37" s="108"/>
    </row>
    <row r="38" spans="2:34" ht="12" customHeight="1">
      <c r="B38" s="111"/>
      <c r="C38" s="89"/>
      <c r="D38" s="89"/>
      <c r="E38" s="135"/>
      <c r="F38" s="89"/>
      <c r="G38" s="89"/>
      <c r="H38" s="89"/>
      <c r="I38" s="135"/>
      <c r="J38" s="89"/>
      <c r="K38" s="89"/>
      <c r="L38" s="89"/>
      <c r="M38" s="135"/>
      <c r="N38" s="89"/>
      <c r="O38" s="89"/>
      <c r="P38" s="89"/>
      <c r="Q38" s="142"/>
      <c r="S38" s="105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8"/>
      <c r="AE38" s="40"/>
      <c r="AF38" s="40"/>
      <c r="AG38" s="40"/>
      <c r="AH38" s="40"/>
    </row>
    <row r="39" spans="2:34" ht="12" customHeight="1">
      <c r="B39" s="197">
        <f>Z16*(1+(Skills!AG50/100))/24</f>
        <v>0.8333333333333334</v>
      </c>
      <c r="C39" s="130"/>
      <c r="D39" s="130"/>
      <c r="E39" s="130"/>
      <c r="F39" s="130">
        <f>B39*1.2</f>
        <v>1</v>
      </c>
      <c r="G39" s="130"/>
      <c r="H39" s="130"/>
      <c r="I39" s="130"/>
      <c r="J39" s="109">
        <f>(24*60)/(Z16*(1+(Skills!AG50/100)))</f>
        <v>72</v>
      </c>
      <c r="K39" s="109"/>
      <c r="L39" s="109"/>
      <c r="M39" s="109"/>
      <c r="N39" s="109">
        <f>J39/1.2</f>
        <v>60</v>
      </c>
      <c r="O39" s="109"/>
      <c r="P39" s="109"/>
      <c r="Q39" s="193"/>
      <c r="S39" s="111" t="s">
        <v>54</v>
      </c>
      <c r="T39" s="89"/>
      <c r="U39" s="89"/>
      <c r="V39" s="89"/>
      <c r="W39" s="89">
        <f>INT(Z22)</f>
        <v>15</v>
      </c>
      <c r="X39" s="89"/>
      <c r="Y39" s="89"/>
      <c r="Z39" s="89"/>
      <c r="AA39" s="98" t="s">
        <v>429</v>
      </c>
      <c r="AB39" s="89"/>
      <c r="AC39" s="89"/>
      <c r="AD39" s="90"/>
      <c r="AE39" s="40"/>
      <c r="AF39" s="40"/>
      <c r="AG39" s="40"/>
      <c r="AH39" s="40"/>
    </row>
    <row r="40" spans="2:30" ht="12" customHeight="1" thickBot="1">
      <c r="B40" s="198"/>
      <c r="C40" s="172"/>
      <c r="D40" s="172"/>
      <c r="E40" s="172"/>
      <c r="F40" s="172"/>
      <c r="G40" s="172"/>
      <c r="H40" s="172"/>
      <c r="I40" s="172"/>
      <c r="J40" s="194"/>
      <c r="K40" s="194"/>
      <c r="L40" s="194"/>
      <c r="M40" s="194"/>
      <c r="N40" s="194"/>
      <c r="O40" s="194"/>
      <c r="P40" s="194"/>
      <c r="Q40" s="195"/>
      <c r="S40" s="111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</row>
    <row r="41" spans="19:30" ht="12" customHeight="1" thickBot="1">
      <c r="S41" s="111" t="s">
        <v>83</v>
      </c>
      <c r="T41" s="89"/>
      <c r="U41" s="89"/>
      <c r="V41" s="89"/>
      <c r="W41" s="89">
        <f>INT(Z22*1.5)</f>
        <v>22</v>
      </c>
      <c r="X41" s="89"/>
      <c r="Y41" s="89"/>
      <c r="Z41" s="89"/>
      <c r="AA41" s="98" t="s">
        <v>432</v>
      </c>
      <c r="AB41" s="89"/>
      <c r="AC41" s="89"/>
      <c r="AD41" s="90"/>
    </row>
    <row r="42" spans="2:30" ht="12" customHeight="1">
      <c r="B42" s="99" t="s">
        <v>516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1"/>
      <c r="S42" s="111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</row>
    <row r="43" spans="2:30" ht="12" customHeight="1" thickBot="1"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S43" s="111" t="s">
        <v>84</v>
      </c>
      <c r="T43" s="89"/>
      <c r="U43" s="89"/>
      <c r="V43" s="89"/>
      <c r="W43" s="89">
        <f>INT(Z22*2)</f>
        <v>30</v>
      </c>
      <c r="X43" s="89"/>
      <c r="Y43" s="89"/>
      <c r="Z43" s="89"/>
      <c r="AA43" s="98" t="s">
        <v>433</v>
      </c>
      <c r="AB43" s="89"/>
      <c r="AC43" s="89"/>
      <c r="AD43" s="90"/>
    </row>
    <row r="44" spans="2:30" ht="12" customHeight="1">
      <c r="B44" s="181" t="s">
        <v>377</v>
      </c>
      <c r="C44" s="182"/>
      <c r="D44" s="182"/>
      <c r="E44" s="182"/>
      <c r="F44" s="182"/>
      <c r="G44" s="182"/>
      <c r="H44" s="182"/>
      <c r="I44" s="183">
        <f>INT(Z22)</f>
        <v>15</v>
      </c>
      <c r="J44" s="184"/>
      <c r="K44" s="184"/>
      <c r="L44" s="184"/>
      <c r="M44" s="185"/>
      <c r="S44" s="111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</row>
    <row r="45" spans="2:30" ht="12" customHeight="1">
      <c r="B45" s="177"/>
      <c r="C45" s="93"/>
      <c r="D45" s="93"/>
      <c r="E45" s="93"/>
      <c r="F45" s="93"/>
      <c r="G45" s="93"/>
      <c r="H45" s="93"/>
      <c r="I45" s="89"/>
      <c r="J45" s="89"/>
      <c r="K45" s="89"/>
      <c r="L45" s="89"/>
      <c r="M45" s="90"/>
      <c r="S45" s="111" t="s">
        <v>85</v>
      </c>
      <c r="T45" s="89"/>
      <c r="U45" s="89"/>
      <c r="V45" s="89"/>
      <c r="W45" s="89">
        <f>INT(Z22*3)</f>
        <v>45</v>
      </c>
      <c r="X45" s="89"/>
      <c r="Y45" s="89"/>
      <c r="Z45" s="89"/>
      <c r="AA45" s="89">
        <v>2</v>
      </c>
      <c r="AB45" s="89"/>
      <c r="AC45" s="89"/>
      <c r="AD45" s="90"/>
    </row>
    <row r="46" spans="2:30" ht="12" customHeight="1">
      <c r="B46" s="177" t="s">
        <v>378</v>
      </c>
      <c r="C46" s="93"/>
      <c r="D46" s="93"/>
      <c r="E46" s="93"/>
      <c r="F46" s="93"/>
      <c r="G46" s="93"/>
      <c r="H46" s="93"/>
      <c r="I46" s="180">
        <f>INT(Z22/3)</f>
        <v>5</v>
      </c>
      <c r="J46" s="89"/>
      <c r="K46" s="89"/>
      <c r="L46" s="89"/>
      <c r="M46" s="90"/>
      <c r="S46" s="111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</row>
    <row r="47" spans="2:30" ht="12" customHeight="1">
      <c r="B47" s="177"/>
      <c r="C47" s="93"/>
      <c r="D47" s="93"/>
      <c r="E47" s="93"/>
      <c r="F47" s="93"/>
      <c r="G47" s="93"/>
      <c r="H47" s="93"/>
      <c r="I47" s="89"/>
      <c r="J47" s="89"/>
      <c r="K47" s="89"/>
      <c r="L47" s="89"/>
      <c r="M47" s="90"/>
      <c r="S47" s="111" t="s">
        <v>86</v>
      </c>
      <c r="T47" s="89"/>
      <c r="U47" s="89"/>
      <c r="V47" s="89"/>
      <c r="W47" s="89">
        <f>INT(Z22*4)</f>
        <v>60</v>
      </c>
      <c r="X47" s="89"/>
      <c r="Y47" s="89"/>
      <c r="Z47" s="89"/>
      <c r="AA47" s="89">
        <v>5</v>
      </c>
      <c r="AB47" s="89"/>
      <c r="AC47" s="89"/>
      <c r="AD47" s="90"/>
    </row>
    <row r="48" spans="2:30" ht="12" customHeight="1">
      <c r="B48" s="177" t="s">
        <v>379</v>
      </c>
      <c r="C48" s="93"/>
      <c r="D48" s="93"/>
      <c r="E48" s="93"/>
      <c r="F48" s="93"/>
      <c r="G48" s="93"/>
      <c r="H48" s="93"/>
      <c r="I48" s="180">
        <f>INT(Z22/4)</f>
        <v>3</v>
      </c>
      <c r="J48" s="89"/>
      <c r="K48" s="89"/>
      <c r="L48" s="89"/>
      <c r="M48" s="90"/>
      <c r="S48" s="111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</row>
    <row r="49" spans="2:30" ht="12" customHeight="1">
      <c r="B49" s="177"/>
      <c r="C49" s="93"/>
      <c r="D49" s="93"/>
      <c r="E49" s="93"/>
      <c r="F49" s="93"/>
      <c r="G49" s="93"/>
      <c r="H49" s="93"/>
      <c r="I49" s="89"/>
      <c r="J49" s="89"/>
      <c r="K49" s="89"/>
      <c r="L49" s="89"/>
      <c r="M49" s="90"/>
      <c r="S49" s="111" t="s">
        <v>6</v>
      </c>
      <c r="T49" s="89"/>
      <c r="U49" s="89"/>
      <c r="V49" s="89"/>
      <c r="W49" s="89">
        <f>INT(Z22*5)</f>
        <v>75</v>
      </c>
      <c r="X49" s="89"/>
      <c r="Y49" s="89"/>
      <c r="Z49" s="89"/>
      <c r="AA49" s="89">
        <v>40</v>
      </c>
      <c r="AB49" s="89"/>
      <c r="AC49" s="89"/>
      <c r="AD49" s="90"/>
    </row>
    <row r="50" spans="2:30" ht="12" customHeight="1">
      <c r="B50" s="177" t="s">
        <v>282</v>
      </c>
      <c r="C50" s="93"/>
      <c r="D50" s="93"/>
      <c r="E50" s="93"/>
      <c r="F50" s="93"/>
      <c r="G50" s="93"/>
      <c r="H50" s="93"/>
      <c r="I50" s="180">
        <f>INT(Z22/4)</f>
        <v>3</v>
      </c>
      <c r="J50" s="89"/>
      <c r="K50" s="89"/>
      <c r="L50" s="89"/>
      <c r="M50" s="90"/>
      <c r="S50" s="111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</row>
    <row r="51" spans="2:30" ht="12" customHeight="1">
      <c r="B51" s="177"/>
      <c r="C51" s="93"/>
      <c r="D51" s="93"/>
      <c r="E51" s="93"/>
      <c r="F51" s="93"/>
      <c r="G51" s="93"/>
      <c r="H51" s="93"/>
      <c r="I51" s="89"/>
      <c r="J51" s="89"/>
      <c r="K51" s="89"/>
      <c r="L51" s="89"/>
      <c r="M51" s="90"/>
      <c r="S51" s="111" t="s">
        <v>7</v>
      </c>
      <c r="T51" s="89"/>
      <c r="U51" s="89"/>
      <c r="V51" s="89"/>
      <c r="W51" s="89">
        <f>INT(Z22*6)</f>
        <v>90</v>
      </c>
      <c r="X51" s="89"/>
      <c r="Y51" s="89"/>
      <c r="Z51" s="89"/>
      <c r="AA51" s="89">
        <v>100</v>
      </c>
      <c r="AB51" s="89"/>
      <c r="AC51" s="89"/>
      <c r="AD51" s="90"/>
    </row>
    <row r="52" spans="2:30" ht="12" customHeight="1" thickBot="1">
      <c r="B52" s="177" t="s">
        <v>380</v>
      </c>
      <c r="C52" s="93"/>
      <c r="D52" s="93"/>
      <c r="E52" s="93"/>
      <c r="F52" s="93"/>
      <c r="G52" s="93"/>
      <c r="H52" s="93"/>
      <c r="I52" s="180">
        <f>INT(Z22*3)</f>
        <v>45</v>
      </c>
      <c r="J52" s="89"/>
      <c r="K52" s="89"/>
      <c r="L52" s="89"/>
      <c r="M52" s="90"/>
      <c r="S52" s="112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2"/>
    </row>
    <row r="53" spans="2:13" ht="12" customHeight="1">
      <c r="B53" s="177"/>
      <c r="C53" s="93"/>
      <c r="D53" s="93"/>
      <c r="E53" s="93"/>
      <c r="F53" s="93"/>
      <c r="G53" s="93"/>
      <c r="H53" s="93"/>
      <c r="I53" s="89"/>
      <c r="J53" s="89"/>
      <c r="K53" s="89"/>
      <c r="L53" s="89"/>
      <c r="M53" s="90"/>
    </row>
    <row r="54" spans="2:13" ht="12" customHeight="1">
      <c r="B54" s="177" t="s">
        <v>381</v>
      </c>
      <c r="C54" s="93"/>
      <c r="D54" s="93"/>
      <c r="E54" s="93"/>
      <c r="F54" s="93"/>
      <c r="G54" s="93"/>
      <c r="H54" s="93"/>
      <c r="I54" s="180">
        <f>INT(Z22/2)</f>
        <v>7</v>
      </c>
      <c r="J54" s="89"/>
      <c r="K54" s="89"/>
      <c r="L54" s="89"/>
      <c r="M54" s="90"/>
    </row>
    <row r="55" spans="2:13" ht="12" customHeight="1" thickBot="1">
      <c r="B55" s="178"/>
      <c r="C55" s="179"/>
      <c r="D55" s="179"/>
      <c r="E55" s="179"/>
      <c r="F55" s="179"/>
      <c r="G55" s="179"/>
      <c r="H55" s="179"/>
      <c r="I55" s="91"/>
      <c r="J55" s="91"/>
      <c r="K55" s="91"/>
      <c r="L55" s="91"/>
      <c r="M55" s="92"/>
    </row>
  </sheetData>
  <mergeCells count="202">
    <mergeCell ref="Q6:T6"/>
    <mergeCell ref="U6:Z6"/>
    <mergeCell ref="AB6:AG6"/>
    <mergeCell ref="AH6:AO6"/>
    <mergeCell ref="AQ2:CL2"/>
    <mergeCell ref="AQ3:CL6"/>
    <mergeCell ref="AB2:AG3"/>
    <mergeCell ref="AH2:AO3"/>
    <mergeCell ref="AP8:BG9"/>
    <mergeCell ref="AP10:AY11"/>
    <mergeCell ref="AP12:AY13"/>
    <mergeCell ref="AZ12:BC13"/>
    <mergeCell ref="BD12:BG13"/>
    <mergeCell ref="B50:H51"/>
    <mergeCell ref="I50:M51"/>
    <mergeCell ref="B39:E40"/>
    <mergeCell ref="B37:E38"/>
    <mergeCell ref="F37:I38"/>
    <mergeCell ref="B52:H53"/>
    <mergeCell ref="I52:M53"/>
    <mergeCell ref="N37:Q38"/>
    <mergeCell ref="B35:Q36"/>
    <mergeCell ref="N39:Q40"/>
    <mergeCell ref="J39:M40"/>
    <mergeCell ref="B46:H47"/>
    <mergeCell ref="I46:M47"/>
    <mergeCell ref="B48:H49"/>
    <mergeCell ref="I48:M49"/>
    <mergeCell ref="N12:P12"/>
    <mergeCell ref="N13:P13"/>
    <mergeCell ref="B25:G25"/>
    <mergeCell ref="H23:J23"/>
    <mergeCell ref="H24:J24"/>
    <mergeCell ref="Q2:T2"/>
    <mergeCell ref="K23:M23"/>
    <mergeCell ref="B5:G5"/>
    <mergeCell ref="H15:J15"/>
    <mergeCell ref="B13:G13"/>
    <mergeCell ref="B54:H55"/>
    <mergeCell ref="I54:M55"/>
    <mergeCell ref="B42:M43"/>
    <mergeCell ref="B44:H45"/>
    <mergeCell ref="I44:M45"/>
    <mergeCell ref="B2:G2"/>
    <mergeCell ref="H2:O2"/>
    <mergeCell ref="B3:G3"/>
    <mergeCell ref="H3:O3"/>
    <mergeCell ref="B14:G14"/>
    <mergeCell ref="F39:I40"/>
    <mergeCell ref="J37:M38"/>
    <mergeCell ref="H12:J12"/>
    <mergeCell ref="N10:P10"/>
    <mergeCell ref="K31:M31"/>
    <mergeCell ref="H25:J25"/>
    <mergeCell ref="K27:M27"/>
    <mergeCell ref="H22:J22"/>
    <mergeCell ref="K32:M32"/>
    <mergeCell ref="B32:G32"/>
    <mergeCell ref="H31:J31"/>
    <mergeCell ref="H32:J32"/>
    <mergeCell ref="B27:G27"/>
    <mergeCell ref="B29:G29"/>
    <mergeCell ref="H27:J27"/>
    <mergeCell ref="H28:J28"/>
    <mergeCell ref="B31:G31"/>
    <mergeCell ref="H30:J30"/>
    <mergeCell ref="K28:M28"/>
    <mergeCell ref="B28:G28"/>
    <mergeCell ref="B30:G30"/>
    <mergeCell ref="H29:J29"/>
    <mergeCell ref="N27:P27"/>
    <mergeCell ref="N28:P28"/>
    <mergeCell ref="H13:J13"/>
    <mergeCell ref="H14:J14"/>
    <mergeCell ref="K25:M25"/>
    <mergeCell ref="H16:J16"/>
    <mergeCell ref="H20:J20"/>
    <mergeCell ref="H21:J21"/>
    <mergeCell ref="K21:M21"/>
    <mergeCell ref="B18:P18"/>
    <mergeCell ref="K17:M17"/>
    <mergeCell ref="H17:J17"/>
    <mergeCell ref="L4:O4"/>
    <mergeCell ref="B9:P9"/>
    <mergeCell ref="N11:P11"/>
    <mergeCell ref="H10:J10"/>
    <mergeCell ref="H11:J11"/>
    <mergeCell ref="B10:G10"/>
    <mergeCell ref="B11:G11"/>
    <mergeCell ref="K10:M10"/>
    <mergeCell ref="K11:M11"/>
    <mergeCell ref="L5:O5"/>
    <mergeCell ref="H5:K5"/>
    <mergeCell ref="N14:P14"/>
    <mergeCell ref="K16:M16"/>
    <mergeCell ref="K12:M12"/>
    <mergeCell ref="B16:G16"/>
    <mergeCell ref="B15:G15"/>
    <mergeCell ref="B12:G12"/>
    <mergeCell ref="K14:M14"/>
    <mergeCell ref="K15:M15"/>
    <mergeCell ref="K13:M13"/>
    <mergeCell ref="N32:P32"/>
    <mergeCell ref="N15:P15"/>
    <mergeCell ref="N16:P16"/>
    <mergeCell ref="N17:P17"/>
    <mergeCell ref="N24:P24"/>
    <mergeCell ref="K20:M20"/>
    <mergeCell ref="K19:M19"/>
    <mergeCell ref="B26:P26"/>
    <mergeCell ref="K22:M22"/>
    <mergeCell ref="N30:P30"/>
    <mergeCell ref="B24:G24"/>
    <mergeCell ref="B22:G22"/>
    <mergeCell ref="B23:G23"/>
    <mergeCell ref="B19:G19"/>
    <mergeCell ref="B21:G21"/>
    <mergeCell ref="B20:G20"/>
    <mergeCell ref="U5:Z5"/>
    <mergeCell ref="B4:G4"/>
    <mergeCell ref="H4:K4"/>
    <mergeCell ref="K29:M29"/>
    <mergeCell ref="K30:M30"/>
    <mergeCell ref="N21:P21"/>
    <mergeCell ref="N29:P29"/>
    <mergeCell ref="N23:P23"/>
    <mergeCell ref="Q5:T5"/>
    <mergeCell ref="B8:P8"/>
    <mergeCell ref="N31:P31"/>
    <mergeCell ref="S26:Y27"/>
    <mergeCell ref="B17:G17"/>
    <mergeCell ref="N25:P25"/>
    <mergeCell ref="N19:P19"/>
    <mergeCell ref="U4:Z4"/>
    <mergeCell ref="N22:P22"/>
    <mergeCell ref="K24:M24"/>
    <mergeCell ref="H19:J19"/>
    <mergeCell ref="N20:P20"/>
    <mergeCell ref="BD10:BG11"/>
    <mergeCell ref="AZ10:BC11"/>
    <mergeCell ref="U2:Z2"/>
    <mergeCell ref="Q3:T3"/>
    <mergeCell ref="U3:Z3"/>
    <mergeCell ref="AH5:AO5"/>
    <mergeCell ref="AB5:AG5"/>
    <mergeCell ref="AB4:AG4"/>
    <mergeCell ref="AH4:AO4"/>
    <mergeCell ref="Q4:T4"/>
    <mergeCell ref="S39:V40"/>
    <mergeCell ref="W39:Z40"/>
    <mergeCell ref="AC8:AG9"/>
    <mergeCell ref="AH8:AK9"/>
    <mergeCell ref="Z24:AC25"/>
    <mergeCell ref="S16:Y17"/>
    <mergeCell ref="S20:Y21"/>
    <mergeCell ref="Z14:AC15"/>
    <mergeCell ref="Z26:AC27"/>
    <mergeCell ref="Z18:AC19"/>
    <mergeCell ref="AH12:AK13"/>
    <mergeCell ref="S12:Y13"/>
    <mergeCell ref="Z16:AC17"/>
    <mergeCell ref="Z20:AC21"/>
    <mergeCell ref="S24:Y25"/>
    <mergeCell ref="S8:W9"/>
    <mergeCell ref="X8:AA9"/>
    <mergeCell ref="AH14:AK15"/>
    <mergeCell ref="AH16:AK17"/>
    <mergeCell ref="AH18:AK19"/>
    <mergeCell ref="AA41:AD42"/>
    <mergeCell ref="S51:V52"/>
    <mergeCell ref="W41:Z42"/>
    <mergeCell ref="W43:Z44"/>
    <mergeCell ref="W45:Z46"/>
    <mergeCell ref="W47:Z48"/>
    <mergeCell ref="W51:Z52"/>
    <mergeCell ref="AA43:AD44"/>
    <mergeCell ref="AA45:AD46"/>
    <mergeCell ref="S41:V42"/>
    <mergeCell ref="S43:V44"/>
    <mergeCell ref="S45:V46"/>
    <mergeCell ref="AA49:AD50"/>
    <mergeCell ref="W49:Z50"/>
    <mergeCell ref="S47:V48"/>
    <mergeCell ref="S49:V50"/>
    <mergeCell ref="W37:Z38"/>
    <mergeCell ref="S14:Y15"/>
    <mergeCell ref="S18:Y19"/>
    <mergeCell ref="AA37:AD38"/>
    <mergeCell ref="Z22:AC23"/>
    <mergeCell ref="S22:Y23"/>
    <mergeCell ref="S28:Y29"/>
    <mergeCell ref="Z28:AC29"/>
    <mergeCell ref="AA51:AD52"/>
    <mergeCell ref="Z12:AC13"/>
    <mergeCell ref="AD12:AG13"/>
    <mergeCell ref="AD14:AG15"/>
    <mergeCell ref="AD16:AG17"/>
    <mergeCell ref="AD18:AG19"/>
    <mergeCell ref="AA39:AD40"/>
    <mergeCell ref="AA47:AD48"/>
    <mergeCell ref="S35:AD36"/>
    <mergeCell ref="S37:V3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J3" sqref="J3:J23"/>
    </sheetView>
  </sheetViews>
  <sheetFormatPr defaultColWidth="11.421875" defaultRowHeight="12.75"/>
  <sheetData>
    <row r="1" spans="1:10" ht="12">
      <c r="A1" s="273" t="s">
        <v>27</v>
      </c>
      <c r="B1" s="273"/>
      <c r="C1" s="273" t="s">
        <v>530</v>
      </c>
      <c r="D1" s="273"/>
      <c r="E1" s="273" t="s">
        <v>531</v>
      </c>
      <c r="F1" s="273"/>
      <c r="G1" s="273" t="s">
        <v>532</v>
      </c>
      <c r="H1" s="273"/>
      <c r="I1" s="273" t="s">
        <v>533</v>
      </c>
      <c r="J1" s="273"/>
    </row>
    <row r="2" spans="1:10" ht="12">
      <c r="A2" t="s">
        <v>10</v>
      </c>
      <c r="B2" t="s">
        <v>26</v>
      </c>
      <c r="C2" t="s">
        <v>125</v>
      </c>
      <c r="D2" t="s">
        <v>168</v>
      </c>
      <c r="E2" t="s">
        <v>125</v>
      </c>
      <c r="F2" t="s">
        <v>168</v>
      </c>
      <c r="G2" t="s">
        <v>125</v>
      </c>
      <c r="H2" t="s">
        <v>168</v>
      </c>
      <c r="I2" t="s">
        <v>125</v>
      </c>
      <c r="J2" t="s">
        <v>168</v>
      </c>
    </row>
    <row r="3" spans="1:10" ht="12">
      <c r="A3">
        <v>-100</v>
      </c>
      <c r="B3">
        <v>60</v>
      </c>
      <c r="C3">
        <v>0</v>
      </c>
      <c r="D3">
        <v>-20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">
      <c r="A4">
        <v>-10</v>
      </c>
      <c r="B4">
        <v>50</v>
      </c>
      <c r="C4">
        <v>1</v>
      </c>
      <c r="D4">
        <v>8</v>
      </c>
      <c r="E4">
        <v>1</v>
      </c>
      <c r="F4">
        <v>2</v>
      </c>
      <c r="G4">
        <v>1</v>
      </c>
      <c r="H4">
        <v>5</v>
      </c>
      <c r="I4">
        <v>1</v>
      </c>
      <c r="J4">
        <v>5</v>
      </c>
    </row>
    <row r="5" spans="1:10" ht="12">
      <c r="A5">
        <v>-5</v>
      </c>
      <c r="B5">
        <v>40</v>
      </c>
      <c r="C5">
        <v>2</v>
      </c>
      <c r="D5">
        <v>14</v>
      </c>
      <c r="E5">
        <v>2</v>
      </c>
      <c r="F5">
        <v>4</v>
      </c>
      <c r="G5">
        <v>2</v>
      </c>
      <c r="H5">
        <v>10</v>
      </c>
      <c r="I5">
        <v>2</v>
      </c>
      <c r="J5">
        <v>10</v>
      </c>
    </row>
    <row r="6" spans="1:10" ht="12">
      <c r="A6">
        <v>1</v>
      </c>
      <c r="B6">
        <v>30</v>
      </c>
      <c r="C6">
        <v>3</v>
      </c>
      <c r="D6">
        <v>20</v>
      </c>
      <c r="E6">
        <v>3</v>
      </c>
      <c r="F6">
        <v>6</v>
      </c>
      <c r="G6">
        <v>3</v>
      </c>
      <c r="H6">
        <v>15</v>
      </c>
      <c r="I6">
        <v>3</v>
      </c>
      <c r="J6">
        <v>15</v>
      </c>
    </row>
    <row r="7" spans="1:10" ht="12">
      <c r="A7">
        <v>6</v>
      </c>
      <c r="B7">
        <v>20</v>
      </c>
      <c r="C7">
        <v>4</v>
      </c>
      <c r="D7">
        <v>25</v>
      </c>
      <c r="E7">
        <v>4</v>
      </c>
      <c r="F7">
        <v>8</v>
      </c>
      <c r="G7">
        <v>4</v>
      </c>
      <c r="H7">
        <v>20</v>
      </c>
      <c r="I7">
        <v>4</v>
      </c>
      <c r="J7">
        <v>20</v>
      </c>
    </row>
    <row r="8" spans="1:10" ht="12">
      <c r="A8">
        <v>11</v>
      </c>
      <c r="B8">
        <v>15</v>
      </c>
      <c r="C8">
        <v>5</v>
      </c>
      <c r="D8">
        <v>30</v>
      </c>
      <c r="E8">
        <v>5</v>
      </c>
      <c r="F8">
        <v>10</v>
      </c>
      <c r="G8">
        <v>5</v>
      </c>
      <c r="H8">
        <v>25</v>
      </c>
      <c r="I8">
        <v>5</v>
      </c>
      <c r="J8">
        <v>25</v>
      </c>
    </row>
    <row r="9" spans="1:10" ht="12">
      <c r="A9">
        <v>16</v>
      </c>
      <c r="B9">
        <v>10</v>
      </c>
      <c r="C9">
        <v>6</v>
      </c>
      <c r="D9">
        <v>35</v>
      </c>
      <c r="E9">
        <v>6</v>
      </c>
      <c r="F9">
        <v>12</v>
      </c>
      <c r="G9">
        <v>6</v>
      </c>
      <c r="H9">
        <v>30</v>
      </c>
      <c r="I9">
        <v>6</v>
      </c>
      <c r="J9">
        <v>30</v>
      </c>
    </row>
    <row r="10" spans="1:10" ht="12">
      <c r="A10">
        <v>21</v>
      </c>
      <c r="B10">
        <v>8</v>
      </c>
      <c r="C10">
        <v>7</v>
      </c>
      <c r="D10">
        <v>40</v>
      </c>
      <c r="E10">
        <v>7</v>
      </c>
      <c r="F10">
        <v>14</v>
      </c>
      <c r="G10">
        <v>7</v>
      </c>
      <c r="H10">
        <v>35</v>
      </c>
      <c r="I10">
        <v>7</v>
      </c>
      <c r="J10">
        <v>35</v>
      </c>
    </row>
    <row r="11" spans="1:10" ht="12">
      <c r="A11">
        <v>26</v>
      </c>
      <c r="B11">
        <v>6</v>
      </c>
      <c r="C11">
        <v>8</v>
      </c>
      <c r="D11">
        <v>45</v>
      </c>
      <c r="E11">
        <v>8</v>
      </c>
      <c r="F11">
        <v>16</v>
      </c>
      <c r="G11">
        <v>8</v>
      </c>
      <c r="H11">
        <v>40</v>
      </c>
      <c r="I11">
        <v>8</v>
      </c>
      <c r="J11">
        <v>40</v>
      </c>
    </row>
    <row r="12" spans="1:10" ht="12">
      <c r="A12">
        <v>31</v>
      </c>
      <c r="B12">
        <v>5</v>
      </c>
      <c r="C12">
        <v>9</v>
      </c>
      <c r="D12">
        <v>50</v>
      </c>
      <c r="E12">
        <v>9</v>
      </c>
      <c r="F12">
        <v>18</v>
      </c>
      <c r="G12">
        <v>9</v>
      </c>
      <c r="H12">
        <v>45</v>
      </c>
      <c r="I12">
        <v>9</v>
      </c>
      <c r="J12">
        <v>45</v>
      </c>
    </row>
    <row r="13" spans="1:10" ht="12">
      <c r="A13">
        <v>36</v>
      </c>
      <c r="B13">
        <v>4</v>
      </c>
      <c r="C13">
        <v>10</v>
      </c>
      <c r="D13">
        <v>55</v>
      </c>
      <c r="E13">
        <v>10</v>
      </c>
      <c r="F13">
        <v>20</v>
      </c>
      <c r="G13">
        <v>10</v>
      </c>
      <c r="H13">
        <v>50</v>
      </c>
      <c r="I13">
        <v>10</v>
      </c>
      <c r="J13">
        <v>50</v>
      </c>
    </row>
    <row r="14" spans="1:10" ht="12">
      <c r="A14">
        <v>41</v>
      </c>
      <c r="B14">
        <v>3</v>
      </c>
      <c r="C14">
        <v>11</v>
      </c>
      <c r="D14">
        <v>58</v>
      </c>
      <c r="G14">
        <v>11</v>
      </c>
      <c r="H14">
        <v>55</v>
      </c>
      <c r="I14">
        <v>11</v>
      </c>
      <c r="J14">
        <v>52</v>
      </c>
    </row>
    <row r="15" spans="1:10" ht="12">
      <c r="A15">
        <v>46</v>
      </c>
      <c r="B15">
        <v>2</v>
      </c>
      <c r="C15">
        <v>12</v>
      </c>
      <c r="D15">
        <v>61</v>
      </c>
      <c r="G15">
        <v>12</v>
      </c>
      <c r="H15">
        <v>60</v>
      </c>
      <c r="I15">
        <v>12</v>
      </c>
      <c r="J15">
        <v>54</v>
      </c>
    </row>
    <row r="16" spans="1:10" ht="12">
      <c r="A16">
        <v>56</v>
      </c>
      <c r="B16">
        <v>1</v>
      </c>
      <c r="C16">
        <v>13</v>
      </c>
      <c r="D16">
        <v>64</v>
      </c>
      <c r="G16">
        <v>13</v>
      </c>
      <c r="H16">
        <v>65</v>
      </c>
      <c r="I16">
        <v>13</v>
      </c>
      <c r="J16">
        <v>56</v>
      </c>
    </row>
    <row r="17" spans="1:10" ht="12">
      <c r="A17">
        <v>121</v>
      </c>
      <c r="B17">
        <v>0.75</v>
      </c>
      <c r="C17">
        <v>14</v>
      </c>
      <c r="D17">
        <v>67</v>
      </c>
      <c r="G17">
        <v>14</v>
      </c>
      <c r="H17">
        <v>70</v>
      </c>
      <c r="I17">
        <v>14</v>
      </c>
      <c r="J17">
        <v>58</v>
      </c>
    </row>
    <row r="18" spans="1:10" ht="12">
      <c r="A18">
        <v>171</v>
      </c>
      <c r="B18">
        <v>0.5</v>
      </c>
      <c r="C18">
        <v>15</v>
      </c>
      <c r="D18">
        <v>70</v>
      </c>
      <c r="G18">
        <v>15</v>
      </c>
      <c r="H18">
        <v>75</v>
      </c>
      <c r="I18">
        <v>15</v>
      </c>
      <c r="J18">
        <v>60</v>
      </c>
    </row>
    <row r="19" spans="1:10" ht="12">
      <c r="A19">
        <v>221</v>
      </c>
      <c r="B19">
        <v>0.4</v>
      </c>
      <c r="C19">
        <v>16</v>
      </c>
      <c r="D19">
        <v>72</v>
      </c>
      <c r="G19">
        <v>16</v>
      </c>
      <c r="H19">
        <v>78</v>
      </c>
      <c r="I19">
        <v>16</v>
      </c>
      <c r="J19">
        <v>62</v>
      </c>
    </row>
    <row r="20" spans="3:10" ht="12">
      <c r="C20">
        <v>17</v>
      </c>
      <c r="D20">
        <v>74</v>
      </c>
      <c r="G20">
        <v>17</v>
      </c>
      <c r="H20">
        <v>80</v>
      </c>
      <c r="I20">
        <v>17</v>
      </c>
      <c r="J20">
        <v>64</v>
      </c>
    </row>
    <row r="21" spans="3:10" ht="12">
      <c r="C21">
        <v>18</v>
      </c>
      <c r="D21">
        <v>76</v>
      </c>
      <c r="G21">
        <v>18</v>
      </c>
      <c r="H21">
        <v>82</v>
      </c>
      <c r="I21">
        <v>18</v>
      </c>
      <c r="J21">
        <v>66</v>
      </c>
    </row>
    <row r="22" spans="3:10" ht="12">
      <c r="C22">
        <v>19</v>
      </c>
      <c r="D22">
        <v>78</v>
      </c>
      <c r="G22">
        <v>19</v>
      </c>
      <c r="H22">
        <v>84</v>
      </c>
      <c r="I22">
        <v>19</v>
      </c>
      <c r="J22">
        <v>68</v>
      </c>
    </row>
    <row r="23" spans="3:10" ht="12">
      <c r="C23">
        <v>20</v>
      </c>
      <c r="D23">
        <v>80</v>
      </c>
      <c r="G23">
        <v>20</v>
      </c>
      <c r="H23">
        <v>86</v>
      </c>
      <c r="I23">
        <v>20</v>
      </c>
      <c r="J23">
        <v>70</v>
      </c>
    </row>
    <row r="24" spans="7:8" ht="12">
      <c r="G24">
        <v>21</v>
      </c>
      <c r="H24">
        <v>88</v>
      </c>
    </row>
    <row r="25" spans="7:8" ht="12">
      <c r="G25">
        <v>22</v>
      </c>
      <c r="H25">
        <v>90</v>
      </c>
    </row>
    <row r="26" spans="7:8" ht="12">
      <c r="G26">
        <v>23</v>
      </c>
      <c r="H26">
        <v>92</v>
      </c>
    </row>
    <row r="27" spans="7:8" ht="12">
      <c r="G27">
        <v>24</v>
      </c>
      <c r="H27">
        <v>94</v>
      </c>
    </row>
    <row r="28" spans="7:8" ht="12">
      <c r="G28">
        <v>25</v>
      </c>
      <c r="H28">
        <v>96</v>
      </c>
    </row>
    <row r="29" spans="7:8" ht="12">
      <c r="G29">
        <v>26</v>
      </c>
      <c r="H29">
        <v>98</v>
      </c>
    </row>
    <row r="30" spans="7:8" ht="12">
      <c r="G30">
        <v>27</v>
      </c>
      <c r="H30">
        <v>100</v>
      </c>
    </row>
    <row r="31" spans="7:8" ht="12">
      <c r="G31">
        <v>28</v>
      </c>
      <c r="H31">
        <v>102</v>
      </c>
    </row>
    <row r="32" spans="7:8" ht="12">
      <c r="G32">
        <v>29</v>
      </c>
      <c r="H32">
        <v>104</v>
      </c>
    </row>
    <row r="33" spans="7:8" ht="12">
      <c r="G33">
        <v>30</v>
      </c>
      <c r="H33">
        <v>106</v>
      </c>
    </row>
  </sheetData>
  <mergeCells count="5">
    <mergeCell ref="A1:B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J51"/>
  <sheetViews>
    <sheetView workbookViewId="0" topLeftCell="A1">
      <selection activeCell="BP40" sqref="BP40:BV40"/>
    </sheetView>
  </sheetViews>
  <sheetFormatPr defaultColWidth="2.28125" defaultRowHeight="12" customHeight="1"/>
  <cols>
    <col min="1" max="18" width="2.28125" style="3" customWidth="1"/>
    <col min="19" max="24" width="2.28125" style="59" customWidth="1"/>
    <col min="25" max="27" width="2.28125" style="3" customWidth="1"/>
    <col min="28" max="28" width="2.28125" style="71" customWidth="1"/>
    <col min="29" max="16384" width="2.28125" style="3" customWidth="1"/>
  </cols>
  <sheetData>
    <row r="1" spans="19:28" s="59" customFormat="1" ht="12" customHeight="1" thickBot="1">
      <c r="S1" s="60"/>
      <c r="T1" s="60"/>
      <c r="U1" s="60"/>
      <c r="V1" s="60"/>
      <c r="W1" s="60"/>
      <c r="X1" s="60"/>
      <c r="Y1" s="75"/>
      <c r="Z1" s="75"/>
      <c r="AA1" s="75"/>
      <c r="AB1" s="71"/>
    </row>
    <row r="2" spans="2:88" s="59" customFormat="1" ht="12" customHeight="1">
      <c r="B2" s="227" t="s">
        <v>545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  <c r="R2" s="60"/>
      <c r="S2" s="60"/>
      <c r="T2" s="216"/>
      <c r="U2" s="217"/>
      <c r="V2" s="217"/>
      <c r="W2" s="217"/>
      <c r="X2" s="217"/>
      <c r="Y2" s="217"/>
      <c r="Z2" s="227" t="s">
        <v>498</v>
      </c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150"/>
      <c r="CE2" s="150"/>
      <c r="CF2" s="150"/>
      <c r="CG2" s="150"/>
      <c r="CH2" s="150"/>
      <c r="CI2" s="150"/>
      <c r="CJ2" s="151"/>
    </row>
    <row r="3" spans="2:88" ht="12" customHeight="1" thickBot="1"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  <c r="T3" s="218"/>
      <c r="U3" s="219"/>
      <c r="V3" s="219"/>
      <c r="W3" s="219"/>
      <c r="X3" s="219"/>
      <c r="Y3" s="219"/>
      <c r="Z3" s="236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135"/>
      <c r="CE3" s="135"/>
      <c r="CF3" s="135"/>
      <c r="CG3" s="135"/>
      <c r="CH3" s="135"/>
      <c r="CI3" s="135"/>
      <c r="CJ3" s="142"/>
    </row>
    <row r="4" spans="2:88" ht="12" customHeight="1" thickBot="1">
      <c r="B4" s="233" t="s">
        <v>595</v>
      </c>
      <c r="C4" s="215"/>
      <c r="D4" s="215"/>
      <c r="E4" s="215"/>
      <c r="F4" s="215"/>
      <c r="G4" s="215"/>
      <c r="H4" s="215"/>
      <c r="I4" s="215"/>
      <c r="J4" s="215" t="s">
        <v>198</v>
      </c>
      <c r="K4" s="215"/>
      <c r="L4" s="215"/>
      <c r="M4" s="215"/>
      <c r="N4" s="215"/>
      <c r="O4" s="215"/>
      <c r="P4" s="215"/>
      <c r="Q4" s="234"/>
      <c r="T4" s="218"/>
      <c r="U4" s="219"/>
      <c r="V4" s="219"/>
      <c r="W4" s="219"/>
      <c r="X4" s="219"/>
      <c r="Y4" s="219"/>
      <c r="Z4" s="233" t="s">
        <v>539</v>
      </c>
      <c r="AA4" s="215"/>
      <c r="AB4" s="215"/>
      <c r="AC4" s="215"/>
      <c r="AD4" s="215"/>
      <c r="AE4" s="215"/>
      <c r="AF4" s="215"/>
      <c r="AG4" s="215" t="s">
        <v>540</v>
      </c>
      <c r="AH4" s="215"/>
      <c r="AI4" s="215"/>
      <c r="AJ4" s="215"/>
      <c r="AK4" s="215"/>
      <c r="AL4" s="215"/>
      <c r="AM4" s="215"/>
      <c r="AN4" s="215" t="s">
        <v>541</v>
      </c>
      <c r="AO4" s="215"/>
      <c r="AP4" s="215"/>
      <c r="AQ4" s="215"/>
      <c r="AR4" s="215"/>
      <c r="AS4" s="215"/>
      <c r="AT4" s="215"/>
      <c r="AU4" s="215" t="s">
        <v>542</v>
      </c>
      <c r="AV4" s="215"/>
      <c r="AW4" s="215"/>
      <c r="AX4" s="215"/>
      <c r="AY4" s="215"/>
      <c r="AZ4" s="215"/>
      <c r="BA4" s="215"/>
      <c r="BB4" s="215" t="s">
        <v>543</v>
      </c>
      <c r="BC4" s="215"/>
      <c r="BD4" s="215"/>
      <c r="BE4" s="215"/>
      <c r="BF4" s="215"/>
      <c r="BG4" s="215"/>
      <c r="BH4" s="215"/>
      <c r="BI4" s="215" t="s">
        <v>544</v>
      </c>
      <c r="BJ4" s="215"/>
      <c r="BK4" s="215"/>
      <c r="BL4" s="215"/>
      <c r="BM4" s="215"/>
      <c r="BN4" s="215"/>
      <c r="BO4" s="215"/>
      <c r="BP4" s="215" t="s">
        <v>401</v>
      </c>
      <c r="BQ4" s="215"/>
      <c r="BR4" s="215"/>
      <c r="BS4" s="215"/>
      <c r="BT4" s="215"/>
      <c r="BU4" s="215"/>
      <c r="BV4" s="215"/>
      <c r="BW4" s="215" t="s">
        <v>220</v>
      </c>
      <c r="BX4" s="215"/>
      <c r="BY4" s="215"/>
      <c r="BZ4" s="215"/>
      <c r="CA4" s="215"/>
      <c r="CB4" s="215"/>
      <c r="CC4" s="215"/>
      <c r="CD4" s="215" t="s">
        <v>118</v>
      </c>
      <c r="CE4" s="215"/>
      <c r="CF4" s="215"/>
      <c r="CG4" s="215"/>
      <c r="CH4" s="215"/>
      <c r="CI4" s="215"/>
      <c r="CJ4" s="234"/>
    </row>
    <row r="5" spans="2:88" ht="12" customHeight="1">
      <c r="B5" s="224" t="s">
        <v>32</v>
      </c>
      <c r="C5" s="184"/>
      <c r="D5" s="184"/>
      <c r="E5" s="184"/>
      <c r="F5" s="184"/>
      <c r="G5" s="184"/>
      <c r="H5" s="184"/>
      <c r="I5" s="185"/>
      <c r="J5" s="224" t="s">
        <v>241</v>
      </c>
      <c r="K5" s="184"/>
      <c r="L5" s="184"/>
      <c r="M5" s="184"/>
      <c r="N5" s="184"/>
      <c r="O5" s="184"/>
      <c r="P5" s="184"/>
      <c r="Q5" s="185"/>
      <c r="T5" s="224" t="s">
        <v>499</v>
      </c>
      <c r="U5" s="150"/>
      <c r="V5" s="150"/>
      <c r="W5" s="150"/>
      <c r="X5" s="150"/>
      <c r="Y5" s="150"/>
      <c r="Z5" s="105" t="s">
        <v>80</v>
      </c>
      <c r="AA5" s="106"/>
      <c r="AB5" s="106"/>
      <c r="AC5" s="106"/>
      <c r="AD5" s="106"/>
      <c r="AE5" s="106"/>
      <c r="AF5" s="106"/>
      <c r="AG5" s="106" t="s">
        <v>503</v>
      </c>
      <c r="AH5" s="106"/>
      <c r="AI5" s="106"/>
      <c r="AJ5" s="106"/>
      <c r="AK5" s="106"/>
      <c r="AL5" s="106"/>
      <c r="AM5" s="106"/>
      <c r="AN5" s="106" t="s">
        <v>526</v>
      </c>
      <c r="AO5" s="106"/>
      <c r="AP5" s="106"/>
      <c r="AQ5" s="106"/>
      <c r="AR5" s="106"/>
      <c r="AS5" s="106"/>
      <c r="AT5" s="106"/>
      <c r="AU5" s="106" t="s">
        <v>78</v>
      </c>
      <c r="AV5" s="106"/>
      <c r="AW5" s="106"/>
      <c r="AX5" s="106"/>
      <c r="AY5" s="106"/>
      <c r="AZ5" s="106"/>
      <c r="BA5" s="106"/>
      <c r="BB5" s="89" t="s">
        <v>586</v>
      </c>
      <c r="BC5" s="89"/>
      <c r="BD5" s="89"/>
      <c r="BE5" s="89"/>
      <c r="BF5" s="89"/>
      <c r="BG5" s="89"/>
      <c r="BH5" s="89"/>
      <c r="BI5" s="106" t="s">
        <v>63</v>
      </c>
      <c r="BJ5" s="106"/>
      <c r="BK5" s="106"/>
      <c r="BL5" s="106"/>
      <c r="BM5" s="106"/>
      <c r="BN5" s="106"/>
      <c r="BO5" s="106"/>
      <c r="BP5" s="89" t="s">
        <v>561</v>
      </c>
      <c r="BQ5" s="89"/>
      <c r="BR5" s="89"/>
      <c r="BS5" s="89"/>
      <c r="BT5" s="89"/>
      <c r="BU5" s="89"/>
      <c r="BV5" s="89"/>
      <c r="BW5" s="135" t="s">
        <v>222</v>
      </c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42"/>
    </row>
    <row r="6" spans="2:88" ht="12" customHeight="1">
      <c r="B6" s="111" t="s">
        <v>337</v>
      </c>
      <c r="C6" s="89"/>
      <c r="D6" s="89"/>
      <c r="E6" s="89"/>
      <c r="F6" s="89"/>
      <c r="G6" s="89"/>
      <c r="H6" s="89"/>
      <c r="I6" s="90"/>
      <c r="J6" s="111" t="s">
        <v>512</v>
      </c>
      <c r="K6" s="89"/>
      <c r="L6" s="89"/>
      <c r="M6" s="89"/>
      <c r="N6" s="89"/>
      <c r="O6" s="89"/>
      <c r="P6" s="89"/>
      <c r="Q6" s="90"/>
      <c r="T6" s="222"/>
      <c r="U6" s="135"/>
      <c r="V6" s="135"/>
      <c r="W6" s="135"/>
      <c r="X6" s="135"/>
      <c r="Y6" s="135"/>
      <c r="Z6" s="105" t="s">
        <v>170</v>
      </c>
      <c r="AA6" s="106"/>
      <c r="AB6" s="106"/>
      <c r="AC6" s="106"/>
      <c r="AD6" s="106"/>
      <c r="AE6" s="106"/>
      <c r="AF6" s="106"/>
      <c r="AG6" s="106" t="s">
        <v>91</v>
      </c>
      <c r="AH6" s="106"/>
      <c r="AI6" s="106"/>
      <c r="AJ6" s="106"/>
      <c r="AK6" s="106"/>
      <c r="AL6" s="106"/>
      <c r="AM6" s="106"/>
      <c r="AN6" s="106" t="s">
        <v>240</v>
      </c>
      <c r="AO6" s="106"/>
      <c r="AP6" s="106"/>
      <c r="AQ6" s="106"/>
      <c r="AR6" s="106"/>
      <c r="AS6" s="106"/>
      <c r="AT6" s="106"/>
      <c r="AU6" s="106" t="s">
        <v>362</v>
      </c>
      <c r="AV6" s="106"/>
      <c r="AW6" s="106"/>
      <c r="AX6" s="106"/>
      <c r="AY6" s="106"/>
      <c r="AZ6" s="106"/>
      <c r="BA6" s="106"/>
      <c r="BB6" s="89" t="s">
        <v>33</v>
      </c>
      <c r="BC6" s="89"/>
      <c r="BD6" s="89"/>
      <c r="BE6" s="89"/>
      <c r="BF6" s="89"/>
      <c r="BG6" s="89"/>
      <c r="BH6" s="89"/>
      <c r="BI6" s="106" t="s">
        <v>64</v>
      </c>
      <c r="BJ6" s="106"/>
      <c r="BK6" s="106"/>
      <c r="BL6" s="106"/>
      <c r="BM6" s="106"/>
      <c r="BN6" s="106"/>
      <c r="BO6" s="106"/>
      <c r="BP6" s="89" t="s">
        <v>562</v>
      </c>
      <c r="BQ6" s="89"/>
      <c r="BR6" s="89"/>
      <c r="BS6" s="89"/>
      <c r="BT6" s="89"/>
      <c r="BU6" s="89"/>
      <c r="BV6" s="89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42"/>
    </row>
    <row r="7" spans="2:88" s="11" customFormat="1" ht="12" customHeight="1">
      <c r="B7" s="111" t="s">
        <v>596</v>
      </c>
      <c r="C7" s="89"/>
      <c r="D7" s="89"/>
      <c r="E7" s="89"/>
      <c r="F7" s="89"/>
      <c r="G7" s="89"/>
      <c r="H7" s="89"/>
      <c r="I7" s="90"/>
      <c r="J7" s="111" t="s">
        <v>513</v>
      </c>
      <c r="K7" s="89"/>
      <c r="L7" s="89"/>
      <c r="M7" s="89"/>
      <c r="N7" s="89"/>
      <c r="O7" s="89"/>
      <c r="P7" s="89"/>
      <c r="Q7" s="90"/>
      <c r="R7" s="60"/>
      <c r="S7" s="59"/>
      <c r="T7" s="222"/>
      <c r="U7" s="135"/>
      <c r="V7" s="135"/>
      <c r="W7" s="135"/>
      <c r="X7" s="135"/>
      <c r="Y7" s="135"/>
      <c r="Z7" s="220" t="s">
        <v>520</v>
      </c>
      <c r="AA7" s="161"/>
      <c r="AB7" s="161"/>
      <c r="AC7" s="161"/>
      <c r="AD7" s="161"/>
      <c r="AE7" s="161"/>
      <c r="AF7" s="161"/>
      <c r="AG7" s="106" t="s">
        <v>502</v>
      </c>
      <c r="AH7" s="106"/>
      <c r="AI7" s="106"/>
      <c r="AJ7" s="106"/>
      <c r="AK7" s="106"/>
      <c r="AL7" s="106"/>
      <c r="AM7" s="106"/>
      <c r="AN7" s="106" t="s">
        <v>523</v>
      </c>
      <c r="AO7" s="106"/>
      <c r="AP7" s="106"/>
      <c r="AQ7" s="106"/>
      <c r="AR7" s="106"/>
      <c r="AS7" s="106"/>
      <c r="AT7" s="106"/>
      <c r="AU7" s="106" t="s">
        <v>76</v>
      </c>
      <c r="AV7" s="106"/>
      <c r="AW7" s="106"/>
      <c r="AX7" s="106"/>
      <c r="AY7" s="106"/>
      <c r="AZ7" s="106"/>
      <c r="BA7" s="106"/>
      <c r="BB7" s="89" t="s">
        <v>187</v>
      </c>
      <c r="BC7" s="89"/>
      <c r="BD7" s="89"/>
      <c r="BE7" s="89"/>
      <c r="BF7" s="89"/>
      <c r="BG7" s="89"/>
      <c r="BH7" s="89"/>
      <c r="BI7" s="106" t="s">
        <v>65</v>
      </c>
      <c r="BJ7" s="106"/>
      <c r="BK7" s="106"/>
      <c r="BL7" s="106"/>
      <c r="BM7" s="106"/>
      <c r="BN7" s="106"/>
      <c r="BO7" s="106"/>
      <c r="BP7" s="89" t="s">
        <v>402</v>
      </c>
      <c r="BQ7" s="89"/>
      <c r="BR7" s="89"/>
      <c r="BS7" s="89"/>
      <c r="BT7" s="89"/>
      <c r="BU7" s="89"/>
      <c r="BV7" s="89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42"/>
    </row>
    <row r="8" spans="2:88" ht="12" customHeight="1" thickBot="1">
      <c r="B8" s="111" t="s">
        <v>252</v>
      </c>
      <c r="C8" s="89"/>
      <c r="D8" s="89"/>
      <c r="E8" s="89"/>
      <c r="F8" s="89"/>
      <c r="G8" s="89"/>
      <c r="H8" s="89"/>
      <c r="I8" s="90"/>
      <c r="J8" s="112" t="s">
        <v>374</v>
      </c>
      <c r="K8" s="91"/>
      <c r="L8" s="91"/>
      <c r="M8" s="91"/>
      <c r="N8" s="91"/>
      <c r="O8" s="91"/>
      <c r="P8" s="91"/>
      <c r="Q8" s="92"/>
      <c r="T8" s="222"/>
      <c r="U8" s="135"/>
      <c r="V8" s="135"/>
      <c r="W8" s="135"/>
      <c r="X8" s="135"/>
      <c r="Y8" s="135"/>
      <c r="Z8" s="105" t="s">
        <v>169</v>
      </c>
      <c r="AA8" s="106"/>
      <c r="AB8" s="106"/>
      <c r="AC8" s="106"/>
      <c r="AD8" s="106"/>
      <c r="AE8" s="106"/>
      <c r="AF8" s="106"/>
      <c r="AG8" s="106" t="s">
        <v>177</v>
      </c>
      <c r="AH8" s="106"/>
      <c r="AI8" s="106"/>
      <c r="AJ8" s="106"/>
      <c r="AK8" s="106"/>
      <c r="AL8" s="106"/>
      <c r="AM8" s="106"/>
      <c r="AN8" s="106" t="s">
        <v>525</v>
      </c>
      <c r="AO8" s="106"/>
      <c r="AP8" s="106"/>
      <c r="AQ8" s="106"/>
      <c r="AR8" s="106"/>
      <c r="AS8" s="106"/>
      <c r="AT8" s="106"/>
      <c r="AU8" s="106" t="s">
        <v>359</v>
      </c>
      <c r="AV8" s="106"/>
      <c r="AW8" s="106"/>
      <c r="AX8" s="106"/>
      <c r="AY8" s="106"/>
      <c r="AZ8" s="106"/>
      <c r="BA8" s="106"/>
      <c r="BB8" s="161" t="s">
        <v>22</v>
      </c>
      <c r="BC8" s="161"/>
      <c r="BD8" s="161"/>
      <c r="BE8" s="161"/>
      <c r="BF8" s="161"/>
      <c r="BG8" s="161"/>
      <c r="BH8" s="161"/>
      <c r="BI8" s="106"/>
      <c r="BJ8" s="106"/>
      <c r="BK8" s="106"/>
      <c r="BL8" s="106"/>
      <c r="BM8" s="106"/>
      <c r="BN8" s="106"/>
      <c r="BO8" s="106"/>
      <c r="BP8" s="89"/>
      <c r="BQ8" s="89"/>
      <c r="BR8" s="89"/>
      <c r="BS8" s="89"/>
      <c r="BT8" s="89"/>
      <c r="BU8" s="89"/>
      <c r="BV8" s="89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42"/>
    </row>
    <row r="9" spans="2:88" ht="12" customHeight="1">
      <c r="B9" s="111" t="s">
        <v>477</v>
      </c>
      <c r="C9" s="89"/>
      <c r="D9" s="89"/>
      <c r="E9" s="89"/>
      <c r="F9" s="89"/>
      <c r="G9" s="89"/>
      <c r="H9" s="89"/>
      <c r="I9" s="90"/>
      <c r="T9" s="222"/>
      <c r="U9" s="135"/>
      <c r="V9" s="135"/>
      <c r="W9" s="135"/>
      <c r="X9" s="135"/>
      <c r="Y9" s="135"/>
      <c r="Z9" s="105" t="s">
        <v>171</v>
      </c>
      <c r="AA9" s="106"/>
      <c r="AB9" s="106"/>
      <c r="AC9" s="106"/>
      <c r="AD9" s="106"/>
      <c r="AE9" s="106"/>
      <c r="AF9" s="106"/>
      <c r="AG9" s="106" t="s">
        <v>242</v>
      </c>
      <c r="AH9" s="106"/>
      <c r="AI9" s="106"/>
      <c r="AJ9" s="106"/>
      <c r="AK9" s="106"/>
      <c r="AL9" s="106"/>
      <c r="AM9" s="106"/>
      <c r="AN9" s="106" t="s">
        <v>522</v>
      </c>
      <c r="AO9" s="106"/>
      <c r="AP9" s="106"/>
      <c r="AQ9" s="106"/>
      <c r="AR9" s="106"/>
      <c r="AS9" s="106"/>
      <c r="AT9" s="106"/>
      <c r="AU9" s="106" t="s">
        <v>77</v>
      </c>
      <c r="AV9" s="106"/>
      <c r="AW9" s="106"/>
      <c r="AX9" s="106"/>
      <c r="AY9" s="106"/>
      <c r="AZ9" s="106"/>
      <c r="BA9" s="106"/>
      <c r="BB9" s="89" t="s">
        <v>279</v>
      </c>
      <c r="BC9" s="89"/>
      <c r="BD9" s="89"/>
      <c r="BE9" s="89"/>
      <c r="BF9" s="89"/>
      <c r="BG9" s="89"/>
      <c r="BH9" s="89"/>
      <c r="BI9" s="106"/>
      <c r="BJ9" s="106"/>
      <c r="BK9" s="106"/>
      <c r="BL9" s="106"/>
      <c r="BM9" s="106"/>
      <c r="BN9" s="106"/>
      <c r="BO9" s="106"/>
      <c r="BP9" s="89"/>
      <c r="BQ9" s="89"/>
      <c r="BR9" s="89"/>
      <c r="BS9" s="89"/>
      <c r="BT9" s="89"/>
      <c r="BU9" s="89"/>
      <c r="BV9" s="89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42"/>
    </row>
    <row r="10" spans="2:88" ht="12" customHeight="1">
      <c r="B10" s="111" t="s">
        <v>382</v>
      </c>
      <c r="C10" s="89"/>
      <c r="D10" s="89"/>
      <c r="E10" s="89"/>
      <c r="F10" s="89"/>
      <c r="G10" s="89"/>
      <c r="H10" s="89"/>
      <c r="I10" s="90"/>
      <c r="T10" s="222"/>
      <c r="U10" s="135"/>
      <c r="V10" s="135"/>
      <c r="W10" s="135"/>
      <c r="X10" s="135"/>
      <c r="Y10" s="135"/>
      <c r="Z10" s="220" t="s">
        <v>193</v>
      </c>
      <c r="AA10" s="161"/>
      <c r="AB10" s="161"/>
      <c r="AC10" s="161"/>
      <c r="AD10" s="161"/>
      <c r="AE10" s="161"/>
      <c r="AF10" s="161"/>
      <c r="AG10" s="106" t="s">
        <v>92</v>
      </c>
      <c r="AH10" s="106"/>
      <c r="AI10" s="106"/>
      <c r="AJ10" s="106"/>
      <c r="AK10" s="106"/>
      <c r="AL10" s="106"/>
      <c r="AM10" s="106"/>
      <c r="AN10" s="106" t="s">
        <v>524</v>
      </c>
      <c r="AO10" s="106"/>
      <c r="AP10" s="106"/>
      <c r="AQ10" s="106"/>
      <c r="AR10" s="106"/>
      <c r="AS10" s="106"/>
      <c r="AT10" s="106"/>
      <c r="AU10" s="106" t="s">
        <v>361</v>
      </c>
      <c r="AV10" s="106"/>
      <c r="AW10" s="106"/>
      <c r="AX10" s="106"/>
      <c r="AY10" s="106"/>
      <c r="AZ10" s="106"/>
      <c r="BA10" s="106"/>
      <c r="BB10" s="161" t="s">
        <v>272</v>
      </c>
      <c r="BC10" s="161"/>
      <c r="BD10" s="161"/>
      <c r="BE10" s="161"/>
      <c r="BF10" s="161"/>
      <c r="BG10" s="161"/>
      <c r="BH10" s="161"/>
      <c r="BI10" s="106"/>
      <c r="BJ10" s="106"/>
      <c r="BK10" s="106"/>
      <c r="BL10" s="106"/>
      <c r="BM10" s="106"/>
      <c r="BN10" s="106"/>
      <c r="BO10" s="106"/>
      <c r="BP10" s="89"/>
      <c r="BQ10" s="89"/>
      <c r="BR10" s="89"/>
      <c r="BS10" s="89"/>
      <c r="BT10" s="89"/>
      <c r="BU10" s="89"/>
      <c r="BV10" s="89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42"/>
    </row>
    <row r="11" spans="2:88" ht="12" customHeight="1">
      <c r="B11" s="111" t="s">
        <v>190</v>
      </c>
      <c r="C11" s="89"/>
      <c r="D11" s="89"/>
      <c r="E11" s="89"/>
      <c r="F11" s="89"/>
      <c r="G11" s="89"/>
      <c r="H11" s="89"/>
      <c r="I11" s="90"/>
      <c r="T11" s="222"/>
      <c r="U11" s="135"/>
      <c r="V11" s="135"/>
      <c r="W11" s="135"/>
      <c r="X11" s="135"/>
      <c r="Y11" s="135"/>
      <c r="Z11" s="220" t="s">
        <v>283</v>
      </c>
      <c r="AA11" s="161"/>
      <c r="AB11" s="161"/>
      <c r="AC11" s="161"/>
      <c r="AD11" s="161"/>
      <c r="AE11" s="161"/>
      <c r="AF11" s="161"/>
      <c r="AG11" s="106" t="s">
        <v>504</v>
      </c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 t="s">
        <v>360</v>
      </c>
      <c r="AV11" s="106"/>
      <c r="AW11" s="106"/>
      <c r="AX11" s="106"/>
      <c r="AY11" s="106"/>
      <c r="AZ11" s="106"/>
      <c r="BA11" s="106"/>
      <c r="BB11" s="161" t="s">
        <v>23</v>
      </c>
      <c r="BC11" s="161"/>
      <c r="BD11" s="161"/>
      <c r="BE11" s="161"/>
      <c r="BF11" s="161"/>
      <c r="BG11" s="161"/>
      <c r="BH11" s="161"/>
      <c r="BI11" s="106"/>
      <c r="BJ11" s="106"/>
      <c r="BK11" s="106"/>
      <c r="BL11" s="106"/>
      <c r="BM11" s="106"/>
      <c r="BN11" s="106"/>
      <c r="BO11" s="106"/>
      <c r="BP11" s="89"/>
      <c r="BQ11" s="89"/>
      <c r="BR11" s="89"/>
      <c r="BS11" s="89"/>
      <c r="BT11" s="89"/>
      <c r="BU11" s="89"/>
      <c r="BV11" s="89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42"/>
    </row>
    <row r="12" spans="2:88" s="71" customFormat="1" ht="12" customHeight="1">
      <c r="B12" s="111" t="s">
        <v>180</v>
      </c>
      <c r="C12" s="89"/>
      <c r="D12" s="89"/>
      <c r="E12" s="89"/>
      <c r="F12" s="89"/>
      <c r="G12" s="89"/>
      <c r="H12" s="89"/>
      <c r="I12" s="90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222"/>
      <c r="U12" s="135"/>
      <c r="V12" s="135"/>
      <c r="W12" s="135"/>
      <c r="X12" s="135"/>
      <c r="Y12" s="135"/>
      <c r="Z12" s="105" t="s">
        <v>172</v>
      </c>
      <c r="AA12" s="106"/>
      <c r="AB12" s="106"/>
      <c r="AC12" s="106"/>
      <c r="AD12" s="106"/>
      <c r="AE12" s="106"/>
      <c r="AF12" s="106"/>
      <c r="AG12" s="106" t="s">
        <v>178</v>
      </c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35"/>
      <c r="CE12" s="135"/>
      <c r="CF12" s="135"/>
      <c r="CG12" s="135"/>
      <c r="CH12" s="135"/>
      <c r="CI12" s="135"/>
      <c r="CJ12" s="142"/>
    </row>
    <row r="13" spans="2:88" s="71" customFormat="1" ht="12" customHeight="1">
      <c r="B13" s="111" t="s">
        <v>534</v>
      </c>
      <c r="C13" s="89"/>
      <c r="D13" s="89"/>
      <c r="E13" s="89"/>
      <c r="F13" s="89"/>
      <c r="G13" s="89"/>
      <c r="H13" s="89"/>
      <c r="I13" s="90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222"/>
      <c r="U13" s="135"/>
      <c r="V13" s="135"/>
      <c r="W13" s="135"/>
      <c r="X13" s="135"/>
      <c r="Y13" s="135"/>
      <c r="Z13" s="105" t="s">
        <v>174</v>
      </c>
      <c r="AA13" s="106"/>
      <c r="AB13" s="106"/>
      <c r="AC13" s="106"/>
      <c r="AD13" s="106"/>
      <c r="AE13" s="106"/>
      <c r="AF13" s="106"/>
      <c r="AG13" s="106" t="s">
        <v>285</v>
      </c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35"/>
      <c r="CE13" s="135"/>
      <c r="CF13" s="135"/>
      <c r="CG13" s="135"/>
      <c r="CH13" s="135"/>
      <c r="CI13" s="135"/>
      <c r="CJ13" s="142"/>
    </row>
    <row r="14" spans="2:88" s="71" customFormat="1" ht="12" customHeight="1">
      <c r="B14" s="111" t="s">
        <v>12</v>
      </c>
      <c r="C14" s="89"/>
      <c r="D14" s="89"/>
      <c r="E14" s="89"/>
      <c r="F14" s="89"/>
      <c r="G14" s="89"/>
      <c r="H14" s="89"/>
      <c r="I14" s="90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222"/>
      <c r="U14" s="135"/>
      <c r="V14" s="135"/>
      <c r="W14" s="135"/>
      <c r="X14" s="135"/>
      <c r="Y14" s="135"/>
      <c r="Z14" s="105" t="s">
        <v>173</v>
      </c>
      <c r="AA14" s="106"/>
      <c r="AB14" s="106"/>
      <c r="AC14" s="106"/>
      <c r="AD14" s="106"/>
      <c r="AE14" s="106"/>
      <c r="AF14" s="106"/>
      <c r="AG14" s="106" t="s">
        <v>90</v>
      </c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35"/>
      <c r="CE14" s="135"/>
      <c r="CF14" s="135"/>
      <c r="CG14" s="135"/>
      <c r="CH14" s="135"/>
      <c r="CI14" s="135"/>
      <c r="CJ14" s="142"/>
    </row>
    <row r="15" spans="2:88" s="71" customFormat="1" ht="12" customHeight="1">
      <c r="B15" s="111" t="s">
        <v>456</v>
      </c>
      <c r="C15" s="89"/>
      <c r="D15" s="89"/>
      <c r="E15" s="89"/>
      <c r="F15" s="89"/>
      <c r="G15" s="89"/>
      <c r="H15" s="89"/>
      <c r="I15" s="90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222"/>
      <c r="U15" s="135"/>
      <c r="V15" s="135"/>
      <c r="W15" s="135"/>
      <c r="X15" s="135"/>
      <c r="Y15" s="135"/>
      <c r="Z15" s="220" t="s">
        <v>191</v>
      </c>
      <c r="AA15" s="161"/>
      <c r="AB15" s="161"/>
      <c r="AC15" s="161"/>
      <c r="AD15" s="161"/>
      <c r="AE15" s="161"/>
      <c r="AF15" s="161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35"/>
      <c r="CE15" s="135"/>
      <c r="CF15" s="135"/>
      <c r="CG15" s="135"/>
      <c r="CH15" s="135"/>
      <c r="CI15" s="135"/>
      <c r="CJ15" s="142"/>
    </row>
    <row r="16" spans="2:88" s="71" customFormat="1" ht="12" customHeight="1">
      <c r="B16" s="111" t="s">
        <v>366</v>
      </c>
      <c r="C16" s="89"/>
      <c r="D16" s="89"/>
      <c r="E16" s="89"/>
      <c r="F16" s="89"/>
      <c r="G16" s="89"/>
      <c r="H16" s="89"/>
      <c r="I16" s="90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222"/>
      <c r="U16" s="135"/>
      <c r="V16" s="135"/>
      <c r="W16" s="135"/>
      <c r="X16" s="135"/>
      <c r="Y16" s="135"/>
      <c r="Z16" s="105" t="s">
        <v>175</v>
      </c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35"/>
      <c r="CE16" s="135"/>
      <c r="CF16" s="135"/>
      <c r="CG16" s="135"/>
      <c r="CH16" s="135"/>
      <c r="CI16" s="135"/>
      <c r="CJ16" s="142"/>
    </row>
    <row r="17" spans="2:88" s="71" customFormat="1" ht="12" customHeight="1">
      <c r="B17" s="111" t="s">
        <v>348</v>
      </c>
      <c r="C17" s="89"/>
      <c r="D17" s="89"/>
      <c r="E17" s="89"/>
      <c r="F17" s="89"/>
      <c r="G17" s="89"/>
      <c r="H17" s="89"/>
      <c r="I17" s="90"/>
      <c r="S17" s="75"/>
      <c r="T17" s="222"/>
      <c r="U17" s="135"/>
      <c r="V17" s="135"/>
      <c r="W17" s="135"/>
      <c r="X17" s="135"/>
      <c r="Y17" s="135"/>
      <c r="Z17" s="220" t="s">
        <v>292</v>
      </c>
      <c r="AA17" s="161"/>
      <c r="AB17" s="161"/>
      <c r="AC17" s="161"/>
      <c r="AD17" s="161"/>
      <c r="AE17" s="161"/>
      <c r="AF17" s="161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35"/>
      <c r="CE17" s="135"/>
      <c r="CF17" s="135"/>
      <c r="CG17" s="135"/>
      <c r="CH17" s="135"/>
      <c r="CI17" s="135"/>
      <c r="CJ17" s="142"/>
    </row>
    <row r="18" spans="2:88" s="71" customFormat="1" ht="12" customHeight="1">
      <c r="B18" s="111" t="s">
        <v>103</v>
      </c>
      <c r="C18" s="89"/>
      <c r="D18" s="89"/>
      <c r="E18" s="89"/>
      <c r="F18" s="89"/>
      <c r="G18" s="89"/>
      <c r="H18" s="89"/>
      <c r="I18" s="90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222"/>
      <c r="U18" s="135"/>
      <c r="V18" s="135"/>
      <c r="W18" s="135"/>
      <c r="X18" s="135"/>
      <c r="Y18" s="135"/>
      <c r="Z18" s="105" t="s">
        <v>176</v>
      </c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35"/>
      <c r="CE18" s="135"/>
      <c r="CF18" s="135"/>
      <c r="CG18" s="135"/>
      <c r="CH18" s="135"/>
      <c r="CI18" s="135"/>
      <c r="CJ18" s="142"/>
    </row>
    <row r="19" spans="2:88" s="71" customFormat="1" ht="12" customHeight="1" thickBot="1">
      <c r="B19" s="111" t="s">
        <v>356</v>
      </c>
      <c r="C19" s="89"/>
      <c r="D19" s="89"/>
      <c r="E19" s="89"/>
      <c r="F19" s="89"/>
      <c r="G19" s="89"/>
      <c r="H19" s="89"/>
      <c r="I19" s="90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223"/>
      <c r="U19" s="176"/>
      <c r="V19" s="176"/>
      <c r="W19" s="176"/>
      <c r="X19" s="176"/>
      <c r="Y19" s="176"/>
      <c r="Z19" s="22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06"/>
      <c r="BX19" s="106"/>
      <c r="BY19" s="106"/>
      <c r="BZ19" s="106"/>
      <c r="CA19" s="106"/>
      <c r="CB19" s="106"/>
      <c r="CC19" s="106"/>
      <c r="CD19" s="135"/>
      <c r="CE19" s="135"/>
      <c r="CF19" s="135"/>
      <c r="CG19" s="135"/>
      <c r="CH19" s="135"/>
      <c r="CI19" s="135"/>
      <c r="CJ19" s="142"/>
    </row>
    <row r="20" spans="2:88" s="33" customFormat="1" ht="12" customHeight="1">
      <c r="B20" s="111" t="s">
        <v>515</v>
      </c>
      <c r="C20" s="89"/>
      <c r="D20" s="89"/>
      <c r="E20" s="89"/>
      <c r="F20" s="89"/>
      <c r="G20" s="89"/>
      <c r="H20" s="89"/>
      <c r="I20" s="90"/>
      <c r="J20" s="34"/>
      <c r="K20" s="34"/>
      <c r="L20" s="34"/>
      <c r="M20" s="34"/>
      <c r="N20" s="34"/>
      <c r="O20" s="34"/>
      <c r="P20" s="34"/>
      <c r="Q20" s="34"/>
      <c r="R20" s="60"/>
      <c r="S20" s="59"/>
      <c r="T20" s="111" t="s">
        <v>500</v>
      </c>
      <c r="U20" s="135"/>
      <c r="V20" s="135"/>
      <c r="W20" s="135"/>
      <c r="X20" s="135"/>
      <c r="Y20" s="135"/>
      <c r="Z20" s="225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 t="s">
        <v>226</v>
      </c>
      <c r="AO20" s="226"/>
      <c r="AP20" s="226"/>
      <c r="AQ20" s="226"/>
      <c r="AR20" s="226"/>
      <c r="AS20" s="226"/>
      <c r="AT20" s="226"/>
      <c r="AU20" s="226" t="s">
        <v>224</v>
      </c>
      <c r="AV20" s="226"/>
      <c r="AW20" s="226"/>
      <c r="AX20" s="226"/>
      <c r="AY20" s="226"/>
      <c r="AZ20" s="226"/>
      <c r="BA20" s="226"/>
      <c r="BB20" s="226" t="s">
        <v>57</v>
      </c>
      <c r="BC20" s="226"/>
      <c r="BD20" s="226"/>
      <c r="BE20" s="226"/>
      <c r="BF20" s="226"/>
      <c r="BG20" s="226"/>
      <c r="BH20" s="226"/>
      <c r="BI20" s="226" t="s">
        <v>62</v>
      </c>
      <c r="BJ20" s="226"/>
      <c r="BK20" s="226"/>
      <c r="BL20" s="226"/>
      <c r="BM20" s="226"/>
      <c r="BN20" s="226"/>
      <c r="BO20" s="226"/>
      <c r="BP20" s="184" t="s">
        <v>55</v>
      </c>
      <c r="BQ20" s="184"/>
      <c r="BR20" s="184"/>
      <c r="BS20" s="184"/>
      <c r="BT20" s="184"/>
      <c r="BU20" s="184"/>
      <c r="BV20" s="184"/>
      <c r="BW20" s="150" t="s">
        <v>221</v>
      </c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1"/>
    </row>
    <row r="21" spans="2:88" s="33" customFormat="1" ht="12" customHeight="1">
      <c r="B21" s="111" t="s">
        <v>372</v>
      </c>
      <c r="C21" s="89"/>
      <c r="D21" s="89"/>
      <c r="E21" s="89"/>
      <c r="F21" s="89"/>
      <c r="G21" s="89"/>
      <c r="H21" s="89"/>
      <c r="I21" s="90"/>
      <c r="J21" s="34"/>
      <c r="K21" s="34"/>
      <c r="L21" s="34"/>
      <c r="M21" s="34"/>
      <c r="N21" s="34"/>
      <c r="O21" s="34"/>
      <c r="P21" s="34"/>
      <c r="Q21" s="34"/>
      <c r="R21" s="60"/>
      <c r="S21" s="59"/>
      <c r="T21" s="222"/>
      <c r="U21" s="135"/>
      <c r="V21" s="135"/>
      <c r="W21" s="135"/>
      <c r="X21" s="135"/>
      <c r="Y21" s="135"/>
      <c r="Z21" s="105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 t="s">
        <v>227</v>
      </c>
      <c r="AO21" s="106"/>
      <c r="AP21" s="106"/>
      <c r="AQ21" s="106"/>
      <c r="AR21" s="106"/>
      <c r="AS21" s="106"/>
      <c r="AT21" s="106"/>
      <c r="AU21" s="106" t="s">
        <v>225</v>
      </c>
      <c r="AV21" s="106"/>
      <c r="AW21" s="106"/>
      <c r="AX21" s="106"/>
      <c r="AY21" s="106"/>
      <c r="AZ21" s="106"/>
      <c r="BA21" s="106"/>
      <c r="BB21" s="106" t="s">
        <v>58</v>
      </c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89" t="s">
        <v>288</v>
      </c>
      <c r="BQ21" s="89"/>
      <c r="BR21" s="89"/>
      <c r="BS21" s="89"/>
      <c r="BT21" s="89"/>
      <c r="BU21" s="89"/>
      <c r="BV21" s="89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42"/>
    </row>
    <row r="22" spans="2:88" ht="12" customHeight="1">
      <c r="B22" s="111" t="s">
        <v>350</v>
      </c>
      <c r="C22" s="89"/>
      <c r="D22" s="89"/>
      <c r="E22" s="89"/>
      <c r="F22" s="89"/>
      <c r="G22" s="89"/>
      <c r="H22" s="89"/>
      <c r="I22" s="90"/>
      <c r="T22" s="222"/>
      <c r="U22" s="135"/>
      <c r="V22" s="135"/>
      <c r="W22" s="135"/>
      <c r="X22" s="135"/>
      <c r="Y22" s="135"/>
      <c r="Z22" s="105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 t="s">
        <v>223</v>
      </c>
      <c r="AV22" s="106"/>
      <c r="AW22" s="106"/>
      <c r="AX22" s="106"/>
      <c r="AY22" s="106"/>
      <c r="AZ22" s="106"/>
      <c r="BA22" s="106"/>
      <c r="BB22" s="106" t="s">
        <v>414</v>
      </c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89" t="s">
        <v>521</v>
      </c>
      <c r="BQ22" s="89"/>
      <c r="BR22" s="89"/>
      <c r="BS22" s="89"/>
      <c r="BT22" s="89"/>
      <c r="BU22" s="89"/>
      <c r="BV22" s="89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42"/>
    </row>
    <row r="23" spans="2:88" ht="12" customHeight="1">
      <c r="B23" s="111" t="s">
        <v>365</v>
      </c>
      <c r="C23" s="89"/>
      <c r="D23" s="89"/>
      <c r="E23" s="89"/>
      <c r="F23" s="89"/>
      <c r="G23" s="89"/>
      <c r="H23" s="89"/>
      <c r="I23" s="90"/>
      <c r="T23" s="222"/>
      <c r="U23" s="135"/>
      <c r="V23" s="135"/>
      <c r="W23" s="135"/>
      <c r="X23" s="135"/>
      <c r="Y23" s="135"/>
      <c r="Z23" s="105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 t="s">
        <v>392</v>
      </c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89" t="s">
        <v>563</v>
      </c>
      <c r="BQ23" s="89"/>
      <c r="BR23" s="89"/>
      <c r="BS23" s="89"/>
      <c r="BT23" s="89"/>
      <c r="BU23" s="89"/>
      <c r="BV23" s="89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42"/>
    </row>
    <row r="24" spans="2:88" ht="12" customHeight="1">
      <c r="B24" s="111" t="s">
        <v>298</v>
      </c>
      <c r="C24" s="89"/>
      <c r="D24" s="89"/>
      <c r="E24" s="89"/>
      <c r="F24" s="89"/>
      <c r="G24" s="89"/>
      <c r="H24" s="89"/>
      <c r="I24" s="90"/>
      <c r="T24" s="222"/>
      <c r="U24" s="135"/>
      <c r="V24" s="135"/>
      <c r="W24" s="135"/>
      <c r="X24" s="135"/>
      <c r="Y24" s="135"/>
      <c r="Z24" s="105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 t="s">
        <v>59</v>
      </c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89"/>
      <c r="BQ24" s="89"/>
      <c r="BR24" s="89"/>
      <c r="BS24" s="89"/>
      <c r="BT24" s="89"/>
      <c r="BU24" s="89"/>
      <c r="BV24" s="89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42"/>
    </row>
    <row r="25" spans="2:88" ht="12" customHeight="1" thickBot="1">
      <c r="B25" s="112" t="s">
        <v>179</v>
      </c>
      <c r="C25" s="91"/>
      <c r="D25" s="91"/>
      <c r="E25" s="91"/>
      <c r="F25" s="91"/>
      <c r="G25" s="91"/>
      <c r="H25" s="91"/>
      <c r="I25" s="92"/>
      <c r="T25" s="222"/>
      <c r="U25" s="135"/>
      <c r="V25" s="135"/>
      <c r="W25" s="135"/>
      <c r="X25" s="135"/>
      <c r="Y25" s="135"/>
      <c r="Z25" s="105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89"/>
      <c r="BQ25" s="89"/>
      <c r="BR25" s="89"/>
      <c r="BS25" s="89"/>
      <c r="BT25" s="89"/>
      <c r="BU25" s="89"/>
      <c r="BV25" s="89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42"/>
    </row>
    <row r="26" spans="20:88" ht="12" customHeight="1">
      <c r="T26" s="222"/>
      <c r="U26" s="135"/>
      <c r="V26" s="135"/>
      <c r="W26" s="135"/>
      <c r="X26" s="135"/>
      <c r="Y26" s="135"/>
      <c r="Z26" s="105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89"/>
      <c r="BQ26" s="89"/>
      <c r="BR26" s="89"/>
      <c r="BS26" s="89"/>
      <c r="BT26" s="89"/>
      <c r="BU26" s="89"/>
      <c r="BV26" s="89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42"/>
    </row>
    <row r="27" spans="20:88" ht="12" customHeight="1" thickBot="1">
      <c r="T27" s="223"/>
      <c r="U27" s="176"/>
      <c r="V27" s="176"/>
      <c r="W27" s="176"/>
      <c r="X27" s="176"/>
      <c r="Y27" s="176"/>
      <c r="Z27" s="105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89"/>
      <c r="BQ27" s="89"/>
      <c r="BR27" s="89"/>
      <c r="BS27" s="89"/>
      <c r="BT27" s="89"/>
      <c r="BU27" s="89"/>
      <c r="BV27" s="89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238"/>
    </row>
    <row r="28" spans="20:88" ht="12" customHeight="1">
      <c r="T28" s="224" t="s">
        <v>501</v>
      </c>
      <c r="U28" s="150"/>
      <c r="V28" s="150"/>
      <c r="W28" s="150"/>
      <c r="X28" s="150"/>
      <c r="Y28" s="150"/>
      <c r="Z28" s="225" t="s">
        <v>228</v>
      </c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 t="s">
        <v>448</v>
      </c>
      <c r="AO28" s="226"/>
      <c r="AP28" s="226"/>
      <c r="AQ28" s="226"/>
      <c r="AR28" s="226"/>
      <c r="AS28" s="226"/>
      <c r="AT28" s="226"/>
      <c r="AU28" s="226" t="s">
        <v>449</v>
      </c>
      <c r="AV28" s="226"/>
      <c r="AW28" s="226"/>
      <c r="AX28" s="226"/>
      <c r="AY28" s="226"/>
      <c r="AZ28" s="226"/>
      <c r="BA28" s="226"/>
      <c r="BB28" s="226" t="s">
        <v>450</v>
      </c>
      <c r="BC28" s="226"/>
      <c r="BD28" s="226"/>
      <c r="BE28" s="226"/>
      <c r="BF28" s="226"/>
      <c r="BG28" s="226"/>
      <c r="BH28" s="226"/>
      <c r="BI28" s="226" t="s">
        <v>451</v>
      </c>
      <c r="BJ28" s="226"/>
      <c r="BK28" s="226"/>
      <c r="BL28" s="226"/>
      <c r="BM28" s="226"/>
      <c r="BN28" s="226"/>
      <c r="BO28" s="226"/>
      <c r="BP28" s="184"/>
      <c r="BQ28" s="184"/>
      <c r="BR28" s="184"/>
      <c r="BS28" s="184"/>
      <c r="BT28" s="184"/>
      <c r="BU28" s="184"/>
      <c r="BV28" s="184"/>
      <c r="BW28" s="135" t="s">
        <v>617</v>
      </c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42"/>
    </row>
    <row r="29" spans="2:88" s="56" customFormat="1" ht="12" customHeight="1">
      <c r="B29" s="75"/>
      <c r="C29" s="75"/>
      <c r="D29" s="75"/>
      <c r="E29" s="75"/>
      <c r="F29" s="75"/>
      <c r="G29" s="75"/>
      <c r="H29" s="75"/>
      <c r="I29" s="75"/>
      <c r="J29" s="60"/>
      <c r="K29" s="60"/>
      <c r="L29" s="60"/>
      <c r="M29" s="60"/>
      <c r="N29" s="60"/>
      <c r="O29" s="60"/>
      <c r="P29" s="60"/>
      <c r="Q29" s="60"/>
      <c r="R29" s="60"/>
      <c r="S29" s="59"/>
      <c r="T29" s="222"/>
      <c r="U29" s="135"/>
      <c r="V29" s="135"/>
      <c r="W29" s="135"/>
      <c r="X29" s="135"/>
      <c r="Y29" s="135"/>
      <c r="Z29" s="105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 t="s">
        <v>144</v>
      </c>
      <c r="AO29" s="106"/>
      <c r="AP29" s="106"/>
      <c r="AQ29" s="106"/>
      <c r="AR29" s="106"/>
      <c r="AS29" s="106"/>
      <c r="AT29" s="106"/>
      <c r="AU29" s="106" t="s">
        <v>79</v>
      </c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89"/>
      <c r="BQ29" s="89"/>
      <c r="BR29" s="89"/>
      <c r="BS29" s="89"/>
      <c r="BT29" s="89"/>
      <c r="BU29" s="89"/>
      <c r="BV29" s="89"/>
      <c r="BW29" s="135" t="s">
        <v>618</v>
      </c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42"/>
    </row>
    <row r="30" spans="20:88" ht="12" customHeight="1">
      <c r="T30" s="222"/>
      <c r="U30" s="135"/>
      <c r="V30" s="135"/>
      <c r="W30" s="135"/>
      <c r="X30" s="135"/>
      <c r="Y30" s="135"/>
      <c r="Z30" s="105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89"/>
      <c r="BQ30" s="89"/>
      <c r="BR30" s="89"/>
      <c r="BS30" s="89"/>
      <c r="BT30" s="89"/>
      <c r="BU30" s="89"/>
      <c r="BV30" s="89"/>
      <c r="BW30" s="135" t="s">
        <v>619</v>
      </c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42"/>
    </row>
    <row r="31" spans="20:88" ht="12" customHeight="1">
      <c r="T31" s="222"/>
      <c r="U31" s="135"/>
      <c r="V31" s="135"/>
      <c r="W31" s="135"/>
      <c r="X31" s="135"/>
      <c r="Y31" s="135"/>
      <c r="Z31" s="105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89"/>
      <c r="BQ31" s="89"/>
      <c r="BR31" s="89"/>
      <c r="BS31" s="89"/>
      <c r="BT31" s="89"/>
      <c r="BU31" s="89"/>
      <c r="BV31" s="89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42"/>
    </row>
    <row r="32" spans="20:88" ht="12" customHeight="1">
      <c r="T32" s="222"/>
      <c r="U32" s="135"/>
      <c r="V32" s="135"/>
      <c r="W32" s="135"/>
      <c r="X32" s="135"/>
      <c r="Y32" s="135"/>
      <c r="Z32" s="105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89"/>
      <c r="BQ32" s="89"/>
      <c r="BR32" s="89"/>
      <c r="BS32" s="89"/>
      <c r="BT32" s="89"/>
      <c r="BU32" s="89"/>
      <c r="BV32" s="89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42"/>
    </row>
    <row r="33" spans="20:88" ht="12" customHeight="1">
      <c r="T33" s="222"/>
      <c r="U33" s="135"/>
      <c r="V33" s="135"/>
      <c r="W33" s="135"/>
      <c r="X33" s="135"/>
      <c r="Y33" s="135"/>
      <c r="Z33" s="105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89"/>
      <c r="BQ33" s="89"/>
      <c r="BR33" s="89"/>
      <c r="BS33" s="89"/>
      <c r="BT33" s="89"/>
      <c r="BU33" s="89"/>
      <c r="BV33" s="89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42"/>
    </row>
    <row r="34" spans="20:88" ht="12" customHeight="1">
      <c r="T34" s="222"/>
      <c r="U34" s="135"/>
      <c r="V34" s="135"/>
      <c r="W34" s="135"/>
      <c r="X34" s="135"/>
      <c r="Y34" s="135"/>
      <c r="Z34" s="105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89"/>
      <c r="BQ34" s="89"/>
      <c r="BR34" s="89"/>
      <c r="BS34" s="89"/>
      <c r="BT34" s="89"/>
      <c r="BU34" s="89"/>
      <c r="BV34" s="89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42"/>
    </row>
    <row r="35" spans="20:88" ht="12" customHeight="1" thickBot="1">
      <c r="T35" s="223"/>
      <c r="U35" s="176"/>
      <c r="V35" s="176"/>
      <c r="W35" s="176"/>
      <c r="X35" s="176"/>
      <c r="Y35" s="176"/>
      <c r="Z35" s="105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89"/>
      <c r="BQ35" s="89"/>
      <c r="BR35" s="89"/>
      <c r="BS35" s="89"/>
      <c r="BT35" s="89"/>
      <c r="BU35" s="89"/>
      <c r="BV35" s="89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42"/>
    </row>
    <row r="36" spans="20:88" ht="12" customHeight="1">
      <c r="T36" s="224"/>
      <c r="U36" s="150"/>
      <c r="V36" s="150"/>
      <c r="W36" s="150"/>
      <c r="X36" s="150"/>
      <c r="Y36" s="150"/>
      <c r="Z36" s="105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 t="s">
        <v>629</v>
      </c>
      <c r="AO36" s="106"/>
      <c r="AP36" s="106"/>
      <c r="AQ36" s="106"/>
      <c r="AR36" s="106"/>
      <c r="AS36" s="106"/>
      <c r="AT36" s="106"/>
      <c r="AU36" s="106" t="s">
        <v>628</v>
      </c>
      <c r="AV36" s="106"/>
      <c r="AW36" s="106"/>
      <c r="AX36" s="106"/>
      <c r="AY36" s="106"/>
      <c r="AZ36" s="106"/>
      <c r="BA36" s="106"/>
      <c r="BB36" s="106" t="s">
        <v>467</v>
      </c>
      <c r="BC36" s="106"/>
      <c r="BD36" s="106"/>
      <c r="BE36" s="106"/>
      <c r="BF36" s="106"/>
      <c r="BG36" s="106"/>
      <c r="BH36" s="106"/>
      <c r="BI36" s="106" t="s">
        <v>452</v>
      </c>
      <c r="BJ36" s="106"/>
      <c r="BK36" s="106"/>
      <c r="BL36" s="106"/>
      <c r="BM36" s="106"/>
      <c r="BN36" s="106"/>
      <c r="BO36" s="106"/>
      <c r="BP36" s="89"/>
      <c r="BQ36" s="89"/>
      <c r="BR36" s="89"/>
      <c r="BS36" s="89"/>
      <c r="BT36" s="89"/>
      <c r="BU36" s="89"/>
      <c r="BV36" s="89"/>
      <c r="BW36" s="135" t="s">
        <v>627</v>
      </c>
      <c r="BX36" s="135"/>
      <c r="BY36" s="135"/>
      <c r="BZ36" s="135"/>
      <c r="CA36" s="135"/>
      <c r="CB36" s="135"/>
      <c r="CC36" s="135"/>
      <c r="CD36" s="135" t="s">
        <v>466</v>
      </c>
      <c r="CE36" s="135"/>
      <c r="CF36" s="135"/>
      <c r="CG36" s="135"/>
      <c r="CH36" s="135"/>
      <c r="CI36" s="135"/>
      <c r="CJ36" s="142"/>
    </row>
    <row r="37" spans="20:88" ht="12" customHeight="1">
      <c r="T37" s="222"/>
      <c r="U37" s="135"/>
      <c r="V37" s="135"/>
      <c r="W37" s="135"/>
      <c r="X37" s="135"/>
      <c r="Y37" s="135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 t="s">
        <v>627</v>
      </c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89"/>
      <c r="BQ37" s="89"/>
      <c r="BR37" s="89"/>
      <c r="BS37" s="89"/>
      <c r="BT37" s="89"/>
      <c r="BU37" s="89"/>
      <c r="BV37" s="89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42"/>
    </row>
    <row r="38" spans="20:88" ht="12" customHeight="1">
      <c r="T38" s="222"/>
      <c r="U38" s="135"/>
      <c r="V38" s="135"/>
      <c r="W38" s="135"/>
      <c r="X38" s="135"/>
      <c r="Y38" s="135"/>
      <c r="Z38" s="105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89"/>
      <c r="BQ38" s="89"/>
      <c r="BR38" s="89"/>
      <c r="BS38" s="89"/>
      <c r="BT38" s="89"/>
      <c r="BU38" s="89"/>
      <c r="BV38" s="89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42"/>
    </row>
    <row r="39" spans="20:88" ht="12" customHeight="1">
      <c r="T39" s="222"/>
      <c r="U39" s="135"/>
      <c r="V39" s="135"/>
      <c r="W39" s="135"/>
      <c r="X39" s="135"/>
      <c r="Y39" s="135"/>
      <c r="Z39" s="105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89"/>
      <c r="BQ39" s="89"/>
      <c r="BR39" s="89"/>
      <c r="BS39" s="89"/>
      <c r="BT39" s="89"/>
      <c r="BU39" s="89"/>
      <c r="BV39" s="89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42"/>
    </row>
    <row r="40" spans="20:88" ht="12" customHeight="1">
      <c r="T40" s="222"/>
      <c r="U40" s="135"/>
      <c r="V40" s="135"/>
      <c r="W40" s="135"/>
      <c r="X40" s="135"/>
      <c r="Y40" s="135"/>
      <c r="Z40" s="105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89"/>
      <c r="BQ40" s="89"/>
      <c r="BR40" s="89"/>
      <c r="BS40" s="89"/>
      <c r="BT40" s="89"/>
      <c r="BU40" s="89"/>
      <c r="BV40" s="89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42"/>
    </row>
    <row r="41" spans="20:88" ht="12" customHeight="1">
      <c r="T41" s="222"/>
      <c r="U41" s="135"/>
      <c r="V41" s="135"/>
      <c r="W41" s="135"/>
      <c r="X41" s="135"/>
      <c r="Y41" s="135"/>
      <c r="Z41" s="105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89"/>
      <c r="BQ41" s="89"/>
      <c r="BR41" s="89"/>
      <c r="BS41" s="89"/>
      <c r="BT41" s="89"/>
      <c r="BU41" s="89"/>
      <c r="BV41" s="89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42"/>
    </row>
    <row r="42" spans="20:88" ht="12" customHeight="1">
      <c r="T42" s="222"/>
      <c r="U42" s="135"/>
      <c r="V42" s="135"/>
      <c r="W42" s="135"/>
      <c r="X42" s="135"/>
      <c r="Y42" s="135"/>
      <c r="Z42" s="105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89"/>
      <c r="BQ42" s="89"/>
      <c r="BR42" s="89"/>
      <c r="BS42" s="89"/>
      <c r="BT42" s="89"/>
      <c r="BU42" s="89"/>
      <c r="BV42" s="89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42"/>
    </row>
    <row r="43" spans="20:88" ht="12" customHeight="1" thickBot="1">
      <c r="T43" s="223"/>
      <c r="U43" s="176"/>
      <c r="V43" s="176"/>
      <c r="W43" s="176"/>
      <c r="X43" s="176"/>
      <c r="Y43" s="176"/>
      <c r="Z43" s="105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89"/>
      <c r="BQ43" s="89"/>
      <c r="BR43" s="89"/>
      <c r="BS43" s="89"/>
      <c r="BT43" s="89"/>
      <c r="BU43" s="89"/>
      <c r="BV43" s="89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42"/>
    </row>
    <row r="44" spans="20:88" ht="12" customHeight="1">
      <c r="T44" s="224"/>
      <c r="U44" s="150"/>
      <c r="V44" s="150"/>
      <c r="W44" s="150"/>
      <c r="X44" s="150"/>
      <c r="Y44" s="150"/>
      <c r="Z44" s="105" t="s">
        <v>397</v>
      </c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 t="s">
        <v>219</v>
      </c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89" t="s">
        <v>468</v>
      </c>
      <c r="BQ44" s="89"/>
      <c r="BR44" s="89"/>
      <c r="BS44" s="89"/>
      <c r="BT44" s="89"/>
      <c r="BU44" s="89"/>
      <c r="BV44" s="89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42"/>
    </row>
    <row r="45" spans="20:88" ht="12" customHeight="1">
      <c r="T45" s="222"/>
      <c r="U45" s="135"/>
      <c r="V45" s="135"/>
      <c r="W45" s="135"/>
      <c r="X45" s="135"/>
      <c r="Y45" s="135"/>
      <c r="Z45" s="105" t="s">
        <v>216</v>
      </c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89"/>
      <c r="BQ45" s="89"/>
      <c r="BR45" s="89"/>
      <c r="BS45" s="89"/>
      <c r="BT45" s="89"/>
      <c r="BU45" s="89"/>
      <c r="BV45" s="89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42"/>
    </row>
    <row r="46" spans="20:88" ht="12" customHeight="1">
      <c r="T46" s="222"/>
      <c r="U46" s="135"/>
      <c r="V46" s="135"/>
      <c r="W46" s="135"/>
      <c r="X46" s="135"/>
      <c r="Y46" s="135"/>
      <c r="Z46" s="105" t="s">
        <v>388</v>
      </c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89"/>
      <c r="BQ46" s="89"/>
      <c r="BR46" s="89"/>
      <c r="BS46" s="89"/>
      <c r="BT46" s="89"/>
      <c r="BU46" s="89"/>
      <c r="BV46" s="89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42"/>
    </row>
    <row r="47" spans="20:88" ht="12" customHeight="1">
      <c r="T47" s="222"/>
      <c r="U47" s="135"/>
      <c r="V47" s="135"/>
      <c r="W47" s="135"/>
      <c r="X47" s="135"/>
      <c r="Y47" s="135"/>
      <c r="Z47" s="105" t="s">
        <v>145</v>
      </c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89"/>
      <c r="BQ47" s="89"/>
      <c r="BR47" s="89"/>
      <c r="BS47" s="89"/>
      <c r="BT47" s="89"/>
      <c r="BU47" s="89"/>
      <c r="BV47" s="89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42"/>
    </row>
    <row r="48" spans="20:88" ht="12" customHeight="1">
      <c r="T48" s="222"/>
      <c r="U48" s="135"/>
      <c r="V48" s="135"/>
      <c r="W48" s="135"/>
      <c r="X48" s="135"/>
      <c r="Y48" s="135"/>
      <c r="Z48" s="105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89"/>
      <c r="BQ48" s="89"/>
      <c r="BR48" s="89"/>
      <c r="BS48" s="89"/>
      <c r="BT48" s="89"/>
      <c r="BU48" s="89"/>
      <c r="BV48" s="89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42"/>
    </row>
    <row r="49" spans="20:88" ht="12" customHeight="1">
      <c r="T49" s="222"/>
      <c r="U49" s="135"/>
      <c r="V49" s="135"/>
      <c r="W49" s="135"/>
      <c r="X49" s="135"/>
      <c r="Y49" s="135"/>
      <c r="Z49" s="105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89"/>
      <c r="BQ49" s="89"/>
      <c r="BR49" s="89"/>
      <c r="BS49" s="89"/>
      <c r="BT49" s="89"/>
      <c r="BU49" s="89"/>
      <c r="BV49" s="89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42"/>
    </row>
    <row r="50" spans="20:88" ht="12" customHeight="1">
      <c r="T50" s="222"/>
      <c r="U50" s="135"/>
      <c r="V50" s="135"/>
      <c r="W50" s="135"/>
      <c r="X50" s="135"/>
      <c r="Y50" s="135"/>
      <c r="Z50" s="105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89"/>
      <c r="BQ50" s="89"/>
      <c r="BR50" s="89"/>
      <c r="BS50" s="89"/>
      <c r="BT50" s="89"/>
      <c r="BU50" s="89"/>
      <c r="BV50" s="89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42"/>
    </row>
    <row r="51" spans="20:88" ht="12" customHeight="1" thickBot="1">
      <c r="T51" s="223"/>
      <c r="U51" s="176"/>
      <c r="V51" s="176"/>
      <c r="W51" s="176"/>
      <c r="X51" s="176"/>
      <c r="Y51" s="176"/>
      <c r="Z51" s="22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91"/>
      <c r="BQ51" s="91"/>
      <c r="BR51" s="91"/>
      <c r="BS51" s="91"/>
      <c r="BT51" s="91"/>
      <c r="BU51" s="91"/>
      <c r="BV51" s="91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238"/>
    </row>
  </sheetData>
  <mergeCells count="467">
    <mergeCell ref="CD51:CJ51"/>
    <mergeCell ref="BB37:BH37"/>
    <mergeCell ref="CD45:CJ45"/>
    <mergeCell ref="CD46:CJ46"/>
    <mergeCell ref="CD47:CJ47"/>
    <mergeCell ref="CD48:CJ48"/>
    <mergeCell ref="CD49:CJ49"/>
    <mergeCell ref="CD50:CJ50"/>
    <mergeCell ref="CD39:CJ39"/>
    <mergeCell ref="CD40:CJ40"/>
    <mergeCell ref="CD41:CJ41"/>
    <mergeCell ref="CD42:CJ42"/>
    <mergeCell ref="CD43:CJ43"/>
    <mergeCell ref="CD44:CJ44"/>
    <mergeCell ref="CD33:CJ33"/>
    <mergeCell ref="CD34:CJ34"/>
    <mergeCell ref="CD35:CJ35"/>
    <mergeCell ref="CD37:CJ37"/>
    <mergeCell ref="CD38:CJ38"/>
    <mergeCell ref="CD27:CJ27"/>
    <mergeCell ref="CD28:CJ28"/>
    <mergeCell ref="CD29:CJ29"/>
    <mergeCell ref="CD30:CJ30"/>
    <mergeCell ref="CD31:CJ31"/>
    <mergeCell ref="CD32:CJ32"/>
    <mergeCell ref="CD21:CJ21"/>
    <mergeCell ref="CD22:CJ22"/>
    <mergeCell ref="CD23:CJ23"/>
    <mergeCell ref="CD24:CJ24"/>
    <mergeCell ref="CD25:CJ25"/>
    <mergeCell ref="CD26:CJ26"/>
    <mergeCell ref="CD15:CJ15"/>
    <mergeCell ref="CD16:CJ16"/>
    <mergeCell ref="CD17:CJ17"/>
    <mergeCell ref="CD18:CJ18"/>
    <mergeCell ref="CD19:CJ19"/>
    <mergeCell ref="CD20:CJ20"/>
    <mergeCell ref="CD9:CJ9"/>
    <mergeCell ref="CD10:CJ10"/>
    <mergeCell ref="CD11:CJ11"/>
    <mergeCell ref="CD12:CJ12"/>
    <mergeCell ref="CD13:CJ13"/>
    <mergeCell ref="CD14:CJ14"/>
    <mergeCell ref="CD4:CJ4"/>
    <mergeCell ref="Z2:CJ3"/>
    <mergeCell ref="CD5:CJ5"/>
    <mergeCell ref="CD6:CJ6"/>
    <mergeCell ref="CD7:CJ7"/>
    <mergeCell ref="CD8:CJ8"/>
    <mergeCell ref="Z4:AF4"/>
    <mergeCell ref="AG4:AM4"/>
    <mergeCell ref="AN4:AT4"/>
    <mergeCell ref="AU4:BA4"/>
    <mergeCell ref="AN14:AT14"/>
    <mergeCell ref="AU14:BA14"/>
    <mergeCell ref="BB14:BH14"/>
    <mergeCell ref="BI14:BO14"/>
    <mergeCell ref="AN17:AT17"/>
    <mergeCell ref="AU17:BA17"/>
    <mergeCell ref="BB17:BH17"/>
    <mergeCell ref="BI17:BO17"/>
    <mergeCell ref="AN16:AT16"/>
    <mergeCell ref="AU16:BA16"/>
    <mergeCell ref="AN13:AT13"/>
    <mergeCell ref="AU13:BA13"/>
    <mergeCell ref="BB13:BH13"/>
    <mergeCell ref="BI13:BO13"/>
    <mergeCell ref="BP13:BV13"/>
    <mergeCell ref="BW13:CC13"/>
    <mergeCell ref="AN12:AT12"/>
    <mergeCell ref="AU12:BA12"/>
    <mergeCell ref="BB12:BH12"/>
    <mergeCell ref="BI12:BO12"/>
    <mergeCell ref="BP12:BV12"/>
    <mergeCell ref="BW12:CC12"/>
    <mergeCell ref="AN19:AT19"/>
    <mergeCell ref="AU19:BA19"/>
    <mergeCell ref="BB19:BH19"/>
    <mergeCell ref="BI19:BO19"/>
    <mergeCell ref="BP19:BV19"/>
    <mergeCell ref="BW19:CC19"/>
    <mergeCell ref="AN18:AT18"/>
    <mergeCell ref="AU18:BA18"/>
    <mergeCell ref="BB18:BH18"/>
    <mergeCell ref="BI18:BO18"/>
    <mergeCell ref="BP18:BV18"/>
    <mergeCell ref="BW18:CC18"/>
    <mergeCell ref="BB16:BH16"/>
    <mergeCell ref="BI16:BO16"/>
    <mergeCell ref="BP16:BV16"/>
    <mergeCell ref="BW16:CC16"/>
    <mergeCell ref="AN15:AT15"/>
    <mergeCell ref="AU15:BA15"/>
    <mergeCell ref="BB15:BH15"/>
    <mergeCell ref="BI15:BO15"/>
    <mergeCell ref="BP15:BV15"/>
    <mergeCell ref="BW15:CC15"/>
    <mergeCell ref="Z18:AF18"/>
    <mergeCell ref="AG12:AM12"/>
    <mergeCell ref="AG13:AM13"/>
    <mergeCell ref="AG14:AM14"/>
    <mergeCell ref="Z19:AF19"/>
    <mergeCell ref="AG15:AM15"/>
    <mergeCell ref="AG16:AM16"/>
    <mergeCell ref="AG17:AM17"/>
    <mergeCell ref="AG18:AM18"/>
    <mergeCell ref="AG19:AM19"/>
    <mergeCell ref="B25:I25"/>
    <mergeCell ref="T5:Y19"/>
    <mergeCell ref="Z12:AF12"/>
    <mergeCell ref="Z13:AF13"/>
    <mergeCell ref="Z14:AF14"/>
    <mergeCell ref="Z15:AF15"/>
    <mergeCell ref="Z16:AF16"/>
    <mergeCell ref="Z17:AF17"/>
    <mergeCell ref="J8:Q8"/>
    <mergeCell ref="B7:I7"/>
    <mergeCell ref="B4:I4"/>
    <mergeCell ref="J4:Q4"/>
    <mergeCell ref="J7:Q7"/>
    <mergeCell ref="B5:I5"/>
    <mergeCell ref="B6:I6"/>
    <mergeCell ref="B8:I8"/>
    <mergeCell ref="B22:I22"/>
    <mergeCell ref="B12:I12"/>
    <mergeCell ref="B13:I13"/>
    <mergeCell ref="B14:I14"/>
    <mergeCell ref="B15:I15"/>
    <mergeCell ref="B16:I16"/>
    <mergeCell ref="B17:I17"/>
    <mergeCell ref="B23:I23"/>
    <mergeCell ref="B11:I11"/>
    <mergeCell ref="B19:I19"/>
    <mergeCell ref="B18:I18"/>
    <mergeCell ref="B20:I20"/>
    <mergeCell ref="Z6:AF6"/>
    <mergeCell ref="Z9:AF9"/>
    <mergeCell ref="Z20:AF20"/>
    <mergeCell ref="Z23:AF23"/>
    <mergeCell ref="Z11:AF11"/>
    <mergeCell ref="Z26:AF26"/>
    <mergeCell ref="AG6:AM6"/>
    <mergeCell ref="B24:I24"/>
    <mergeCell ref="J5:Q5"/>
    <mergeCell ref="J6:Q6"/>
    <mergeCell ref="B10:I10"/>
    <mergeCell ref="B21:I21"/>
    <mergeCell ref="B9:I9"/>
    <mergeCell ref="AG7:AM7"/>
    <mergeCell ref="AG9:AM9"/>
    <mergeCell ref="BB4:BH4"/>
    <mergeCell ref="BI4:BO4"/>
    <mergeCell ref="BB8:BH8"/>
    <mergeCell ref="BI8:BO8"/>
    <mergeCell ref="B2:Q3"/>
    <mergeCell ref="Z5:AF5"/>
    <mergeCell ref="AG5:AM5"/>
    <mergeCell ref="AN5:AT5"/>
    <mergeCell ref="AU5:BA5"/>
    <mergeCell ref="BB5:BH5"/>
    <mergeCell ref="BI5:BO5"/>
    <mergeCell ref="AN7:AT7"/>
    <mergeCell ref="AU7:BA7"/>
    <mergeCell ref="BB7:BH7"/>
    <mergeCell ref="BI7:BO7"/>
    <mergeCell ref="AN6:AT6"/>
    <mergeCell ref="AU6:BA6"/>
    <mergeCell ref="BB6:BH6"/>
    <mergeCell ref="BI6:BO6"/>
    <mergeCell ref="AN9:AT9"/>
    <mergeCell ref="AU9:BA9"/>
    <mergeCell ref="BB9:BH9"/>
    <mergeCell ref="BI9:BO9"/>
    <mergeCell ref="Z10:AF10"/>
    <mergeCell ref="AG10:AM10"/>
    <mergeCell ref="AN10:AT10"/>
    <mergeCell ref="AU10:BA10"/>
    <mergeCell ref="BB10:BH10"/>
    <mergeCell ref="BI10:BO10"/>
    <mergeCell ref="AG11:AM11"/>
    <mergeCell ref="AN11:AT11"/>
    <mergeCell ref="AU11:BA11"/>
    <mergeCell ref="BB11:BH11"/>
    <mergeCell ref="BI11:BO11"/>
    <mergeCell ref="AG20:AM20"/>
    <mergeCell ref="AN20:AT20"/>
    <mergeCell ref="AU20:BA20"/>
    <mergeCell ref="BB20:BH20"/>
    <mergeCell ref="BI20:BO20"/>
    <mergeCell ref="Z21:AF21"/>
    <mergeCell ref="AG21:AM21"/>
    <mergeCell ref="AN21:AT21"/>
    <mergeCell ref="AU21:BA21"/>
    <mergeCell ref="BB21:BH21"/>
    <mergeCell ref="BI21:BO21"/>
    <mergeCell ref="Z22:AF22"/>
    <mergeCell ref="AG22:AM22"/>
    <mergeCell ref="AN22:AT22"/>
    <mergeCell ref="AU22:BA22"/>
    <mergeCell ref="BB22:BH22"/>
    <mergeCell ref="BI22:BO22"/>
    <mergeCell ref="AG23:AM23"/>
    <mergeCell ref="AN23:AT23"/>
    <mergeCell ref="AU23:BA23"/>
    <mergeCell ref="BB23:BH23"/>
    <mergeCell ref="BI23:BO23"/>
    <mergeCell ref="Z24:AF24"/>
    <mergeCell ref="AG24:AM24"/>
    <mergeCell ref="AN24:AT24"/>
    <mergeCell ref="AU24:BA24"/>
    <mergeCell ref="BB24:BH24"/>
    <mergeCell ref="BI24:BO24"/>
    <mergeCell ref="Z25:AF25"/>
    <mergeCell ref="AG25:AM25"/>
    <mergeCell ref="AN25:AT25"/>
    <mergeCell ref="AU25:BA25"/>
    <mergeCell ref="BB25:BH25"/>
    <mergeCell ref="BI25:BO25"/>
    <mergeCell ref="AG26:AM26"/>
    <mergeCell ref="AN26:AT26"/>
    <mergeCell ref="AU26:BA26"/>
    <mergeCell ref="BB26:BH26"/>
    <mergeCell ref="BI26:BO26"/>
    <mergeCell ref="Z27:AF27"/>
    <mergeCell ref="AG27:AM27"/>
    <mergeCell ref="AN27:AT27"/>
    <mergeCell ref="AU27:BA27"/>
    <mergeCell ref="BB27:BH27"/>
    <mergeCell ref="BI27:BO27"/>
    <mergeCell ref="Z28:AF28"/>
    <mergeCell ref="AG28:AM28"/>
    <mergeCell ref="AN28:AT28"/>
    <mergeCell ref="AU28:BA28"/>
    <mergeCell ref="BB28:BH28"/>
    <mergeCell ref="BI28:BO28"/>
    <mergeCell ref="Z46:AF46"/>
    <mergeCell ref="AG29:AM29"/>
    <mergeCell ref="AN29:AT29"/>
    <mergeCell ref="AU29:BA29"/>
    <mergeCell ref="BB29:BH29"/>
    <mergeCell ref="BI29:BO29"/>
    <mergeCell ref="Z29:AF29"/>
    <mergeCell ref="Z30:AF30"/>
    <mergeCell ref="AG30:AM30"/>
    <mergeCell ref="AN30:AT30"/>
    <mergeCell ref="AU30:BA30"/>
    <mergeCell ref="BB30:BH30"/>
    <mergeCell ref="BI30:BO30"/>
    <mergeCell ref="Z31:AF31"/>
    <mergeCell ref="AG31:AM31"/>
    <mergeCell ref="AN31:AT31"/>
    <mergeCell ref="AU31:BA31"/>
    <mergeCell ref="BB31:BH31"/>
    <mergeCell ref="BI31:BO31"/>
    <mergeCell ref="Z32:AF32"/>
    <mergeCell ref="AG32:AM32"/>
    <mergeCell ref="AN32:AT32"/>
    <mergeCell ref="AU32:BA32"/>
    <mergeCell ref="BB32:BH32"/>
    <mergeCell ref="BI32:BO32"/>
    <mergeCell ref="Z33:AF33"/>
    <mergeCell ref="AG33:AM33"/>
    <mergeCell ref="AN33:AT33"/>
    <mergeCell ref="AU33:BA33"/>
    <mergeCell ref="BB33:BH33"/>
    <mergeCell ref="BI33:BO33"/>
    <mergeCell ref="Z34:AF34"/>
    <mergeCell ref="AG34:AM34"/>
    <mergeCell ref="AN34:AT34"/>
    <mergeCell ref="AU34:BA34"/>
    <mergeCell ref="BB34:BH34"/>
    <mergeCell ref="BI34:BO34"/>
    <mergeCell ref="CD36:CJ36"/>
    <mergeCell ref="BI36:BO36"/>
    <mergeCell ref="BW36:CC36"/>
    <mergeCell ref="Z35:AF35"/>
    <mergeCell ref="AG35:AM35"/>
    <mergeCell ref="AN35:AT35"/>
    <mergeCell ref="AU35:BA35"/>
    <mergeCell ref="BB35:BH35"/>
    <mergeCell ref="BI35:BO35"/>
    <mergeCell ref="Z37:AF37"/>
    <mergeCell ref="AG37:AM37"/>
    <mergeCell ref="AN37:AT37"/>
    <mergeCell ref="AU37:BA37"/>
    <mergeCell ref="BB36:BH36"/>
    <mergeCell ref="BI37:BO37"/>
    <mergeCell ref="Z36:AF36"/>
    <mergeCell ref="AG36:AM36"/>
    <mergeCell ref="AN36:AT36"/>
    <mergeCell ref="AU36:BA36"/>
    <mergeCell ref="Z38:AF38"/>
    <mergeCell ref="AG38:AM38"/>
    <mergeCell ref="AN38:AT38"/>
    <mergeCell ref="AU38:BA38"/>
    <mergeCell ref="BB38:BH38"/>
    <mergeCell ref="BI38:BO38"/>
    <mergeCell ref="Z39:AF39"/>
    <mergeCell ref="AG39:AM39"/>
    <mergeCell ref="AN39:AT39"/>
    <mergeCell ref="AU39:BA39"/>
    <mergeCell ref="BB39:BH39"/>
    <mergeCell ref="BI39:BO39"/>
    <mergeCell ref="Z40:AF40"/>
    <mergeCell ref="AG40:AM40"/>
    <mergeCell ref="AN40:AT40"/>
    <mergeCell ref="AU40:BA40"/>
    <mergeCell ref="BB40:BH40"/>
    <mergeCell ref="BI40:BO40"/>
    <mergeCell ref="Z41:AF41"/>
    <mergeCell ref="AG41:AM41"/>
    <mergeCell ref="AN41:AT41"/>
    <mergeCell ref="AU41:BA41"/>
    <mergeCell ref="BB41:BH41"/>
    <mergeCell ref="BI41:BO41"/>
    <mergeCell ref="Z42:AF42"/>
    <mergeCell ref="AG42:AM42"/>
    <mergeCell ref="AN42:AT42"/>
    <mergeCell ref="AU42:BA42"/>
    <mergeCell ref="BB42:BH42"/>
    <mergeCell ref="BI42:BO42"/>
    <mergeCell ref="T20:Y27"/>
    <mergeCell ref="T28:Y35"/>
    <mergeCell ref="T36:Y43"/>
    <mergeCell ref="T44:Y51"/>
    <mergeCell ref="Z43:AF43"/>
    <mergeCell ref="AG43:AM43"/>
    <mergeCell ref="Z45:AF45"/>
    <mergeCell ref="AG45:AM45"/>
    <mergeCell ref="Z47:AF47"/>
    <mergeCell ref="AG47:AM47"/>
    <mergeCell ref="AN43:AT43"/>
    <mergeCell ref="AU43:BA43"/>
    <mergeCell ref="BB43:BH43"/>
    <mergeCell ref="BI43:BO43"/>
    <mergeCell ref="Z44:AF44"/>
    <mergeCell ref="AG44:AM44"/>
    <mergeCell ref="AN44:AT44"/>
    <mergeCell ref="AU44:BA44"/>
    <mergeCell ref="BB44:BH44"/>
    <mergeCell ref="BI44:BO44"/>
    <mergeCell ref="AN45:AT45"/>
    <mergeCell ref="AU45:BA45"/>
    <mergeCell ref="BB45:BH45"/>
    <mergeCell ref="BI45:BO45"/>
    <mergeCell ref="AG46:AM46"/>
    <mergeCell ref="AN46:AT46"/>
    <mergeCell ref="AU46:BA46"/>
    <mergeCell ref="BB46:BH46"/>
    <mergeCell ref="BI46:BO46"/>
    <mergeCell ref="AN47:AT47"/>
    <mergeCell ref="AU47:BA47"/>
    <mergeCell ref="BB47:BH47"/>
    <mergeCell ref="BI47:BO47"/>
    <mergeCell ref="Z48:AF48"/>
    <mergeCell ref="AG48:AM48"/>
    <mergeCell ref="AN48:AT48"/>
    <mergeCell ref="AU48:BA48"/>
    <mergeCell ref="BB48:BH48"/>
    <mergeCell ref="BI48:BO48"/>
    <mergeCell ref="Z49:AF49"/>
    <mergeCell ref="AG49:AM49"/>
    <mergeCell ref="AN49:AT49"/>
    <mergeCell ref="AU49:BA49"/>
    <mergeCell ref="BB49:BH49"/>
    <mergeCell ref="BI49:BO49"/>
    <mergeCell ref="Z50:AF50"/>
    <mergeCell ref="AG50:AM50"/>
    <mergeCell ref="AN50:AT50"/>
    <mergeCell ref="AU50:BA50"/>
    <mergeCell ref="BB50:BH50"/>
    <mergeCell ref="BI50:BO50"/>
    <mergeCell ref="Z51:AF51"/>
    <mergeCell ref="AG51:AM51"/>
    <mergeCell ref="AN51:AT51"/>
    <mergeCell ref="AU51:BA51"/>
    <mergeCell ref="BB51:BH51"/>
    <mergeCell ref="BI51:BO51"/>
    <mergeCell ref="BP4:BV4"/>
    <mergeCell ref="BP5:BV5"/>
    <mergeCell ref="BP6:BV6"/>
    <mergeCell ref="BP7:BV7"/>
    <mergeCell ref="BP8:BV8"/>
    <mergeCell ref="Z8:AF8"/>
    <mergeCell ref="AG8:AM8"/>
    <mergeCell ref="AN8:AT8"/>
    <mergeCell ref="AU8:BA8"/>
    <mergeCell ref="Z7:AF7"/>
    <mergeCell ref="BP9:BV9"/>
    <mergeCell ref="BP10:BV10"/>
    <mergeCell ref="BP11:BV11"/>
    <mergeCell ref="BP22:BV22"/>
    <mergeCell ref="BP21:BV21"/>
    <mergeCell ref="BP20:BV20"/>
    <mergeCell ref="BP17:BV17"/>
    <mergeCell ref="BP14:BV14"/>
    <mergeCell ref="BP23:BV23"/>
    <mergeCell ref="BP24:BV24"/>
    <mergeCell ref="BP25:BV25"/>
    <mergeCell ref="BP26:BV26"/>
    <mergeCell ref="BP27:BV27"/>
    <mergeCell ref="BP28:BV28"/>
    <mergeCell ref="BP29:BV29"/>
    <mergeCell ref="BP30:BV30"/>
    <mergeCell ref="BP31:BV31"/>
    <mergeCell ref="BP32:BV32"/>
    <mergeCell ref="BP33:BV33"/>
    <mergeCell ref="BP34:BV34"/>
    <mergeCell ref="BP44:BV44"/>
    <mergeCell ref="BP46:BV46"/>
    <mergeCell ref="BP35:BV35"/>
    <mergeCell ref="BP36:BV36"/>
    <mergeCell ref="BP37:BV37"/>
    <mergeCell ref="BP38:BV38"/>
    <mergeCell ref="BP39:BV39"/>
    <mergeCell ref="BP40:BV40"/>
    <mergeCell ref="BP47:BV47"/>
    <mergeCell ref="BP48:BV48"/>
    <mergeCell ref="BP49:BV49"/>
    <mergeCell ref="BP50:BV50"/>
    <mergeCell ref="BP51:BV51"/>
    <mergeCell ref="T2:Y4"/>
    <mergeCell ref="BP41:BV41"/>
    <mergeCell ref="BP42:BV42"/>
    <mergeCell ref="BP43:BV43"/>
    <mergeCell ref="BP45:BV45"/>
    <mergeCell ref="BW4:CC4"/>
    <mergeCell ref="BW5:CC5"/>
    <mergeCell ref="BW6:CC6"/>
    <mergeCell ref="BW7:CC7"/>
    <mergeCell ref="BW8:CC8"/>
    <mergeCell ref="BW9:CC9"/>
    <mergeCell ref="BW10:CC10"/>
    <mergeCell ref="BW11:CC11"/>
    <mergeCell ref="BW20:CC20"/>
    <mergeCell ref="BW21:CC21"/>
    <mergeCell ref="BW22:CC22"/>
    <mergeCell ref="BW23:CC23"/>
    <mergeCell ref="BW17:CC17"/>
    <mergeCell ref="BW14:CC14"/>
    <mergeCell ref="BW24:CC24"/>
    <mergeCell ref="BW25:CC25"/>
    <mergeCell ref="BW26:CC26"/>
    <mergeCell ref="BW27:CC27"/>
    <mergeCell ref="BW28:CC28"/>
    <mergeCell ref="BW29:CC29"/>
    <mergeCell ref="BW30:CC30"/>
    <mergeCell ref="BW31:CC31"/>
    <mergeCell ref="BW32:CC32"/>
    <mergeCell ref="BW33:CC33"/>
    <mergeCell ref="BW34:CC34"/>
    <mergeCell ref="BW35:CC35"/>
    <mergeCell ref="BW37:CC37"/>
    <mergeCell ref="BW38:CC38"/>
    <mergeCell ref="BW39:CC39"/>
    <mergeCell ref="BW40:CC40"/>
    <mergeCell ref="BW41:CC41"/>
    <mergeCell ref="BW48:CC48"/>
    <mergeCell ref="BW49:CC49"/>
    <mergeCell ref="BW50:CC50"/>
    <mergeCell ref="BW51:CC51"/>
    <mergeCell ref="BW42:CC42"/>
    <mergeCell ref="BW43:CC43"/>
    <mergeCell ref="BW44:CC44"/>
    <mergeCell ref="BW45:CC45"/>
    <mergeCell ref="BW46:CC46"/>
    <mergeCell ref="BW47:CC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119"/>
  <sheetViews>
    <sheetView workbookViewId="0" topLeftCell="A1">
      <pane xSplit="35" ySplit="3" topLeftCell="AJ12" activePane="bottomRight" state="frozen"/>
      <selection pane="topLeft" activeCell="A1" sqref="A1"/>
      <selection pane="topRight" activeCell="AM1" sqref="AM1"/>
      <selection pane="bottomLeft" activeCell="A4" sqref="A4"/>
      <selection pane="bottomRight" activeCell="C88" sqref="C88:L88"/>
    </sheetView>
  </sheetViews>
  <sheetFormatPr defaultColWidth="2.28125" defaultRowHeight="12.75"/>
  <cols>
    <col min="1" max="1" width="2.28125" style="71" customWidth="1"/>
    <col min="2" max="25" width="2.28125" style="3" customWidth="1"/>
    <col min="26" max="29" width="2.28125" style="58" customWidth="1"/>
    <col min="30" max="16384" width="2.28125" style="3" customWidth="1"/>
  </cols>
  <sheetData>
    <row r="1" spans="46:94" ht="12">
      <c r="AT1" s="246" t="s">
        <v>205</v>
      </c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44"/>
      <c r="CK1" s="44"/>
      <c r="CL1" s="44"/>
      <c r="CM1" s="1"/>
      <c r="CN1" s="1"/>
      <c r="CO1" s="1"/>
      <c r="CP1" s="1"/>
    </row>
    <row r="2" spans="1:95" s="2" customFormat="1" ht="12" customHeight="1">
      <c r="A2" s="72"/>
      <c r="B2" s="250" t="s">
        <v>256</v>
      </c>
      <c r="C2" s="250" t="s">
        <v>10</v>
      </c>
      <c r="D2" s="250"/>
      <c r="E2" s="250"/>
      <c r="F2" s="250"/>
      <c r="G2" s="250"/>
      <c r="H2" s="250"/>
      <c r="I2" s="250"/>
      <c r="J2" s="250"/>
      <c r="K2" s="250"/>
      <c r="L2" s="250"/>
      <c r="M2" s="250" t="s">
        <v>211</v>
      </c>
      <c r="N2" s="250"/>
      <c r="O2" s="250"/>
      <c r="P2" s="250"/>
      <c r="Q2" s="250"/>
      <c r="R2" s="250"/>
      <c r="S2" s="250" t="s">
        <v>125</v>
      </c>
      <c r="T2" s="250"/>
      <c r="U2" s="250"/>
      <c r="V2" s="250" t="s">
        <v>4</v>
      </c>
      <c r="W2" s="250"/>
      <c r="X2" s="250"/>
      <c r="Y2" s="250"/>
      <c r="Z2" s="252" t="s">
        <v>35</v>
      </c>
      <c r="AA2" s="252"/>
      <c r="AB2" s="252"/>
      <c r="AC2" s="252"/>
      <c r="AD2" s="250" t="s">
        <v>167</v>
      </c>
      <c r="AE2" s="250"/>
      <c r="AF2" s="250"/>
      <c r="AG2" s="250" t="s">
        <v>538</v>
      </c>
      <c r="AH2" s="250"/>
      <c r="AI2" s="250"/>
      <c r="AJ2" s="10"/>
      <c r="AK2" s="250" t="s">
        <v>355</v>
      </c>
      <c r="AL2" s="250"/>
      <c r="AM2" s="250" t="s">
        <v>128</v>
      </c>
      <c r="AN2" s="250"/>
      <c r="AO2" s="196"/>
      <c r="AP2" s="10"/>
      <c r="AQ2" s="10"/>
      <c r="AR2" s="10"/>
      <c r="AS2" s="10"/>
      <c r="AT2" s="196" t="s">
        <v>214</v>
      </c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 t="s">
        <v>215</v>
      </c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 t="s">
        <v>346</v>
      </c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 t="s">
        <v>538</v>
      </c>
      <c r="CI2" s="196"/>
      <c r="CJ2" s="1"/>
      <c r="CK2" s="1"/>
      <c r="CL2" s="1"/>
      <c r="CM2" s="1"/>
      <c r="CN2" s="1"/>
      <c r="CO2" s="1"/>
      <c r="CP2" s="1"/>
      <c r="CQ2" s="1"/>
    </row>
    <row r="3" spans="1:95" s="2" customFormat="1" ht="12" customHeight="1">
      <c r="A3" s="72"/>
      <c r="B3" s="250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253"/>
      <c r="AA3" s="253"/>
      <c r="AB3" s="253"/>
      <c r="AC3" s="253"/>
      <c r="AD3" s="196"/>
      <c r="AE3" s="196"/>
      <c r="AF3" s="196"/>
      <c r="AG3" s="196"/>
      <c r="AH3" s="196"/>
      <c r="AI3" s="196"/>
      <c r="AJ3" s="10"/>
      <c r="AK3" s="250"/>
      <c r="AL3" s="250"/>
      <c r="AM3" s="250"/>
      <c r="AN3" s="250"/>
      <c r="AO3" s="196"/>
      <c r="AP3" s="10"/>
      <c r="AQ3" s="10"/>
      <c r="AR3" s="10"/>
      <c r="AS3" s="10"/>
      <c r="AT3" s="196" t="s">
        <v>417</v>
      </c>
      <c r="AU3" s="196"/>
      <c r="AV3" s="196" t="s">
        <v>107</v>
      </c>
      <c r="AW3" s="196"/>
      <c r="AX3" s="196" t="s">
        <v>108</v>
      </c>
      <c r="AY3" s="196"/>
      <c r="AZ3" s="196" t="s">
        <v>109</v>
      </c>
      <c r="BA3" s="196"/>
      <c r="BB3" s="196" t="s">
        <v>264</v>
      </c>
      <c r="BC3" s="196"/>
      <c r="BD3" s="196" t="s">
        <v>265</v>
      </c>
      <c r="BE3" s="196"/>
      <c r="BF3" s="196" t="s">
        <v>266</v>
      </c>
      <c r="BG3" s="196"/>
      <c r="BH3" s="196" t="s">
        <v>136</v>
      </c>
      <c r="BI3" s="196"/>
      <c r="BJ3" s="196" t="s">
        <v>267</v>
      </c>
      <c r="BK3" s="196"/>
      <c r="BL3" s="196" t="s">
        <v>137</v>
      </c>
      <c r="BM3" s="196"/>
      <c r="BN3" s="196" t="s">
        <v>330</v>
      </c>
      <c r="BO3" s="196"/>
      <c r="BP3" s="196" t="s">
        <v>383</v>
      </c>
      <c r="BQ3" s="196"/>
      <c r="BR3" s="196" t="s">
        <v>384</v>
      </c>
      <c r="BS3" s="196"/>
      <c r="BT3" s="196" t="s">
        <v>387</v>
      </c>
      <c r="BU3" s="196"/>
      <c r="BV3" s="196" t="s">
        <v>210</v>
      </c>
      <c r="BW3" s="196"/>
      <c r="BX3" s="196" t="s">
        <v>464</v>
      </c>
      <c r="BY3" s="196"/>
      <c r="BZ3" s="196" t="s">
        <v>465</v>
      </c>
      <c r="CA3" s="196"/>
      <c r="CB3" s="196" t="s">
        <v>431</v>
      </c>
      <c r="CC3" s="196"/>
      <c r="CD3" s="196" t="s">
        <v>344</v>
      </c>
      <c r="CE3" s="196"/>
      <c r="CF3" s="196" t="s">
        <v>345</v>
      </c>
      <c r="CG3" s="196"/>
      <c r="CH3" s="196"/>
      <c r="CI3" s="196"/>
      <c r="CJ3" s="1"/>
      <c r="CK3" s="1"/>
      <c r="CL3" s="1"/>
      <c r="CM3" s="1"/>
      <c r="CN3" s="1"/>
      <c r="CO3" s="1"/>
      <c r="CP3" s="1"/>
      <c r="CQ3" s="10"/>
    </row>
    <row r="4" spans="2:87" ht="12" customHeight="1">
      <c r="B4" s="71"/>
      <c r="C4" s="246" t="s">
        <v>443</v>
      </c>
      <c r="D4" s="246"/>
      <c r="E4" s="246"/>
      <c r="F4" s="246"/>
      <c r="G4" s="246"/>
      <c r="H4" s="246"/>
      <c r="I4" s="246"/>
      <c r="J4" s="246"/>
      <c r="K4" s="246"/>
      <c r="L4" s="246"/>
      <c r="M4" s="246" t="s">
        <v>31</v>
      </c>
      <c r="N4" s="246"/>
      <c r="O4" s="246"/>
      <c r="P4" s="246"/>
      <c r="Q4" s="246"/>
      <c r="R4" s="246"/>
      <c r="S4" s="245"/>
      <c r="T4" s="245"/>
      <c r="U4" s="245"/>
      <c r="V4" s="246">
        <f>INT((AT4*Basics!$N$11+AV4*Basics!$N$12+AX4*Basics!$N$13+AZ4*Basics!$N$14+BB4*Basics!$N$15+BD4*Basics!$N$16+BF4*Basics!$N$17+BH4*Basics!$N$19+BJ4*Basics!$N$20+BL4*Basics!$N$21+BN4*Basics!$N$22+BP4*Basics!$N$23+BR4*Basics!$N$24+BT4*Basics!$N$25+BV4*Basics!$N$27+BX4*Basics!$N$28+BZ4*Basics!$N$29+CB4*Basics!$N$30+CD4*Basics!$N$31+CF4*Basics!$N$32)/CH4)</f>
        <v>0</v>
      </c>
      <c r="W4" s="246"/>
      <c r="X4" s="246"/>
      <c r="Y4" s="246"/>
      <c r="Z4" s="248">
        <f>IF(S4&gt;20,S4+60,LOOKUP(S4,Data!C$3:C$23,Data!D$3:D$23))</f>
        <v>-20</v>
      </c>
      <c r="AA4" s="248"/>
      <c r="AB4" s="248"/>
      <c r="AC4" s="248"/>
      <c r="AD4" s="245"/>
      <c r="AE4" s="245"/>
      <c r="AF4" s="245"/>
      <c r="AG4" s="246">
        <f aca="true" t="shared" si="0" ref="AG4:AG46">V4+Z4+AD4</f>
        <v>-20</v>
      </c>
      <c r="AH4" s="246"/>
      <c r="AI4" s="246"/>
      <c r="AK4" s="247"/>
      <c r="AL4" s="247"/>
      <c r="AM4" s="247"/>
      <c r="AN4" s="247"/>
      <c r="AO4" s="247"/>
      <c r="AT4" s="246"/>
      <c r="AU4" s="246"/>
      <c r="AV4" s="246"/>
      <c r="AW4" s="246"/>
      <c r="AX4" s="246">
        <v>3</v>
      </c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>
        <v>7</v>
      </c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>
        <f aca="true" t="shared" si="1" ref="CH4:CH57">SUM(AT4:CG4)</f>
        <v>10</v>
      </c>
      <c r="CI4" s="246"/>
    </row>
    <row r="5" spans="2:87" ht="12" customHeight="1">
      <c r="B5" s="71"/>
      <c r="C5" s="246" t="s">
        <v>471</v>
      </c>
      <c r="D5" s="246"/>
      <c r="E5" s="246"/>
      <c r="F5" s="246"/>
      <c r="G5" s="246"/>
      <c r="H5" s="246"/>
      <c r="I5" s="246"/>
      <c r="J5" s="246"/>
      <c r="K5" s="246"/>
      <c r="L5" s="246"/>
      <c r="M5" s="246" t="s">
        <v>31</v>
      </c>
      <c r="N5" s="246"/>
      <c r="O5" s="246"/>
      <c r="P5" s="246"/>
      <c r="Q5" s="246"/>
      <c r="R5" s="246"/>
      <c r="S5" s="245"/>
      <c r="T5" s="245"/>
      <c r="U5" s="245"/>
      <c r="V5" s="246">
        <f>INT((AT5*Basics!$N$11+AV5*Basics!$N$12+AX5*Basics!$N$13+AZ5*Basics!$N$14+BB5*Basics!$N$15+BD5*Basics!$N$16+BF5*Basics!$N$17+BH5*Basics!$N$19+BJ5*Basics!$N$20+BL5*Basics!$N$21+BN5*Basics!$N$22+BP5*Basics!$N$23+BR5*Basics!$N$24+BT5*Basics!$N$25+BV5*Basics!$N$27+BX5*Basics!$N$28+BZ5*Basics!$N$29+CB5*Basics!$N$30+CD5*Basics!$N$31+CF5*Basics!$N$32)/CH5)</f>
        <v>0</v>
      </c>
      <c r="W5" s="246"/>
      <c r="X5" s="246"/>
      <c r="Y5" s="246"/>
      <c r="Z5" s="248">
        <f>IF(S5&gt;20,S5+60,LOOKUP(S5,Data!C$3:C$23,Data!D$3:D$23))</f>
        <v>-20</v>
      </c>
      <c r="AA5" s="248"/>
      <c r="AB5" s="248"/>
      <c r="AC5" s="248"/>
      <c r="AD5" s="245"/>
      <c r="AE5" s="245"/>
      <c r="AF5" s="245"/>
      <c r="AG5" s="246">
        <f>V5+Z5+AD5</f>
        <v>-20</v>
      </c>
      <c r="AH5" s="246"/>
      <c r="AI5" s="246"/>
      <c r="AK5" s="247"/>
      <c r="AL5" s="247"/>
      <c r="AM5" s="247"/>
      <c r="AN5" s="247"/>
      <c r="AO5" s="247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>
        <v>1</v>
      </c>
      <c r="BM5" s="246"/>
      <c r="BN5" s="246"/>
      <c r="BO5" s="246"/>
      <c r="BP5" s="246">
        <v>1</v>
      </c>
      <c r="BQ5" s="246"/>
      <c r="BR5" s="246"/>
      <c r="BS5" s="246"/>
      <c r="BT5" s="246">
        <v>8</v>
      </c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>
        <f t="shared" si="1"/>
        <v>10</v>
      </c>
      <c r="CI5" s="246"/>
    </row>
    <row r="6" spans="3:87" ht="12" customHeight="1">
      <c r="C6" s="246" t="s">
        <v>186</v>
      </c>
      <c r="D6" s="246"/>
      <c r="E6" s="246"/>
      <c r="F6" s="246"/>
      <c r="G6" s="246"/>
      <c r="H6" s="246"/>
      <c r="I6" s="246"/>
      <c r="J6" s="246"/>
      <c r="K6" s="246"/>
      <c r="L6" s="246"/>
      <c r="M6" s="246" t="s">
        <v>31</v>
      </c>
      <c r="N6" s="246"/>
      <c r="O6" s="246"/>
      <c r="P6" s="246"/>
      <c r="Q6" s="246"/>
      <c r="R6" s="246"/>
      <c r="S6" s="245"/>
      <c r="T6" s="245"/>
      <c r="U6" s="245"/>
      <c r="V6" s="246">
        <f>INT((AT6*Basics!$N$11+AV6*Basics!$N$12+AX6*Basics!$N$13+AZ6*Basics!$N$14+BB6*Basics!$N$15+BD6*Basics!$N$16+BF6*Basics!$N$17+BH6*Basics!$N$19+BJ6*Basics!$N$20+BL6*Basics!$N$21+BN6*Basics!$N$22+BP6*Basics!$N$23+BR6*Basics!$N$24+BT6*Basics!$N$25+BV6*Basics!$N$27+BX6*Basics!$N$28+BZ6*Basics!$N$29+CB6*Basics!$N$30+CD6*Basics!$N$31+CF6*Basics!$N$32)/CH6)</f>
        <v>0</v>
      </c>
      <c r="W6" s="246"/>
      <c r="X6" s="246"/>
      <c r="Y6" s="246"/>
      <c r="Z6" s="248">
        <f>IF(S6&gt;20,S6+60,LOOKUP(S6,Data!C$3:C$23,Data!D$3:D$23))</f>
        <v>-20</v>
      </c>
      <c r="AA6" s="248"/>
      <c r="AB6" s="248"/>
      <c r="AC6" s="248"/>
      <c r="AD6" s="245">
        <v>10</v>
      </c>
      <c r="AE6" s="245"/>
      <c r="AF6" s="245"/>
      <c r="AG6" s="246">
        <f t="shared" si="0"/>
        <v>-10</v>
      </c>
      <c r="AH6" s="246"/>
      <c r="AI6" s="246"/>
      <c r="AK6" s="247"/>
      <c r="AL6" s="247"/>
      <c r="AM6" s="247"/>
      <c r="AN6" s="247"/>
      <c r="AO6" s="247"/>
      <c r="AT6" s="246"/>
      <c r="AU6" s="246"/>
      <c r="AV6" s="246">
        <v>2</v>
      </c>
      <c r="AW6" s="246"/>
      <c r="AX6" s="246">
        <v>5</v>
      </c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>
        <v>2</v>
      </c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>
        <v>1</v>
      </c>
      <c r="CE6" s="246"/>
      <c r="CF6" s="246"/>
      <c r="CG6" s="246"/>
      <c r="CH6" s="246">
        <f t="shared" si="1"/>
        <v>10</v>
      </c>
      <c r="CI6" s="246"/>
    </row>
    <row r="7" spans="1:95" s="30" customFormat="1" ht="12" customHeight="1">
      <c r="A7" s="71"/>
      <c r="B7" s="75"/>
      <c r="C7" s="246" t="s">
        <v>192</v>
      </c>
      <c r="D7" s="246"/>
      <c r="E7" s="246"/>
      <c r="F7" s="246"/>
      <c r="G7" s="246"/>
      <c r="H7" s="246"/>
      <c r="I7" s="246"/>
      <c r="J7" s="246"/>
      <c r="K7" s="246"/>
      <c r="L7" s="246"/>
      <c r="M7" s="246" t="s">
        <v>337</v>
      </c>
      <c r="N7" s="246"/>
      <c r="O7" s="246"/>
      <c r="P7" s="246"/>
      <c r="Q7" s="246"/>
      <c r="R7" s="246"/>
      <c r="S7" s="245"/>
      <c r="T7" s="245"/>
      <c r="U7" s="245"/>
      <c r="V7" s="246">
        <f>INT((AT7*Basics!$N$11+AV7*Basics!$N$12+AX7*Basics!$N$13+AZ7*Basics!$N$14+BB7*Basics!$N$15+BD7*Basics!$N$16+BF7*Basics!$N$17+BH7*Basics!$N$19+BJ7*Basics!$N$20+BL7*Basics!$N$21+BN7*Basics!$N$22+BP7*Basics!$N$23+BR7*Basics!$N$24+BT7*Basics!$N$25+BV7*Basics!$N$27+BX7*Basics!$N$28+BZ7*Basics!$N$29+CB7*Basics!$N$30+CD7*Basics!$N$31+CF7*Basics!$N$32)/CH7)</f>
        <v>0</v>
      </c>
      <c r="W7" s="246"/>
      <c r="X7" s="246"/>
      <c r="Y7" s="246"/>
      <c r="Z7" s="248">
        <f>IF(S7&gt;20,S7+60,LOOKUP(S7,Data!C$3:C$23,Data!D$3:D$23))</f>
        <v>-20</v>
      </c>
      <c r="AA7" s="248"/>
      <c r="AB7" s="248"/>
      <c r="AC7" s="248"/>
      <c r="AD7" s="245"/>
      <c r="AE7" s="245"/>
      <c r="AF7" s="245"/>
      <c r="AG7" s="246">
        <f aca="true" t="shared" si="2" ref="AG7:AG12">V7+Z7+AD7</f>
        <v>-20</v>
      </c>
      <c r="AH7" s="246"/>
      <c r="AI7" s="246"/>
      <c r="AJ7" s="31"/>
      <c r="AK7" s="247"/>
      <c r="AL7" s="247"/>
      <c r="AM7" s="247"/>
      <c r="AN7" s="247"/>
      <c r="AO7" s="247"/>
      <c r="AP7" s="31"/>
      <c r="AQ7" s="31"/>
      <c r="AR7" s="31"/>
      <c r="AS7" s="31"/>
      <c r="AT7" s="246"/>
      <c r="AU7" s="246"/>
      <c r="AV7" s="246"/>
      <c r="AW7" s="246"/>
      <c r="AX7" s="246">
        <v>3</v>
      </c>
      <c r="AY7" s="246"/>
      <c r="AZ7" s="246"/>
      <c r="BA7" s="246"/>
      <c r="BB7" s="246">
        <v>1</v>
      </c>
      <c r="BC7" s="246"/>
      <c r="BD7" s="246">
        <v>3</v>
      </c>
      <c r="BE7" s="246"/>
      <c r="BF7" s="246"/>
      <c r="BG7" s="246"/>
      <c r="BH7" s="246"/>
      <c r="BI7" s="246"/>
      <c r="BJ7" s="246">
        <v>1</v>
      </c>
      <c r="BK7" s="246"/>
      <c r="BL7" s="246"/>
      <c r="BM7" s="246"/>
      <c r="BN7" s="246"/>
      <c r="BO7" s="246"/>
      <c r="BP7" s="246"/>
      <c r="BQ7" s="246"/>
      <c r="BR7" s="246"/>
      <c r="BS7" s="246"/>
      <c r="BT7" s="246">
        <v>2</v>
      </c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>
        <f aca="true" t="shared" si="3" ref="CH7:CH12">SUM(AT7:CG7)</f>
        <v>10</v>
      </c>
      <c r="CI7" s="246"/>
      <c r="CJ7" s="31"/>
      <c r="CK7" s="31"/>
      <c r="CL7" s="31"/>
      <c r="CM7" s="31"/>
      <c r="CN7" s="31"/>
      <c r="CO7" s="31"/>
      <c r="CP7" s="31"/>
      <c r="CQ7" s="31"/>
    </row>
    <row r="8" spans="3:87" ht="12">
      <c r="C8" s="246" t="s">
        <v>389</v>
      </c>
      <c r="D8" s="246"/>
      <c r="E8" s="246"/>
      <c r="F8" s="246"/>
      <c r="G8" s="246"/>
      <c r="H8" s="246"/>
      <c r="I8" s="246"/>
      <c r="J8" s="246"/>
      <c r="K8" s="246"/>
      <c r="L8" s="246"/>
      <c r="M8" s="246" t="s">
        <v>337</v>
      </c>
      <c r="N8" s="246"/>
      <c r="O8" s="246"/>
      <c r="P8" s="246"/>
      <c r="Q8" s="246"/>
      <c r="R8" s="246"/>
      <c r="S8" s="245"/>
      <c r="T8" s="245"/>
      <c r="U8" s="245"/>
      <c r="V8" s="246">
        <f>INT((AT8*Basics!$N$11+AV8*Basics!$N$12+AX8*Basics!$N$13+AZ8*Basics!$N$14+BB8*Basics!$N$15+BD8*Basics!$N$16+BF8*Basics!$N$17+BH8*Basics!$N$19+BJ8*Basics!$N$20+BL8*Basics!$N$21+BN8*Basics!$N$22+BP8*Basics!$N$23+BR8*Basics!$N$24+BT8*Basics!$N$25+BV8*Basics!$N$27+BX8*Basics!$N$28+BZ8*Basics!$N$29+CB8*Basics!$N$30+CD8*Basics!$N$31+CF8*Basics!$N$32)/CH8)</f>
        <v>0</v>
      </c>
      <c r="W8" s="246"/>
      <c r="X8" s="246"/>
      <c r="Y8" s="246"/>
      <c r="Z8" s="248">
        <f>IF(S8&gt;20,S8+60,LOOKUP(S8,Data!C$3:C$23,Data!D$3:D$23))</f>
        <v>-20</v>
      </c>
      <c r="AA8" s="248"/>
      <c r="AB8" s="248"/>
      <c r="AC8" s="248"/>
      <c r="AD8" s="245"/>
      <c r="AE8" s="245"/>
      <c r="AF8" s="245"/>
      <c r="AG8" s="246">
        <f t="shared" si="2"/>
        <v>-20</v>
      </c>
      <c r="AH8" s="246"/>
      <c r="AI8" s="246"/>
      <c r="AK8" s="247"/>
      <c r="AL8" s="247"/>
      <c r="AM8" s="247"/>
      <c r="AN8" s="247"/>
      <c r="AO8" s="247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>
        <v>10</v>
      </c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>
        <f t="shared" si="3"/>
        <v>10</v>
      </c>
      <c r="CI8" s="246"/>
    </row>
    <row r="9" spans="1:95" s="48" customFormat="1" ht="12">
      <c r="A9" s="71"/>
      <c r="B9" s="75"/>
      <c r="C9" s="246" t="s">
        <v>419</v>
      </c>
      <c r="D9" s="246"/>
      <c r="E9" s="246"/>
      <c r="F9" s="246"/>
      <c r="G9" s="246"/>
      <c r="H9" s="246"/>
      <c r="I9" s="246"/>
      <c r="J9" s="246"/>
      <c r="K9" s="246"/>
      <c r="L9" s="246"/>
      <c r="M9" s="246" t="s">
        <v>337</v>
      </c>
      <c r="N9" s="246"/>
      <c r="O9" s="246"/>
      <c r="P9" s="246"/>
      <c r="Q9" s="246"/>
      <c r="R9" s="246"/>
      <c r="S9" s="245"/>
      <c r="T9" s="245"/>
      <c r="U9" s="245"/>
      <c r="V9" s="246">
        <f>INT((AT9*Basics!$N$11+AV9*Basics!$N$12+AX9*Basics!$N$13+AZ9*Basics!$N$14+BB9*Basics!$N$15+BD9*Basics!$N$16+BF9*Basics!$N$17+BH9*Basics!$N$19+BJ9*Basics!$N$20+BL9*Basics!$N$21+BN9*Basics!$N$22+BP9*Basics!$N$23+BR9*Basics!$N$24+BT9*Basics!$N$25+BV9*Basics!$N$27+BX9*Basics!$N$28+BZ9*Basics!$N$29+CB9*Basics!$N$30+CD9*Basics!$N$31+CF9*Basics!$N$32)/CH9)</f>
        <v>0</v>
      </c>
      <c r="W9" s="246"/>
      <c r="X9" s="246"/>
      <c r="Y9" s="246"/>
      <c r="Z9" s="248">
        <f>IF(S9&gt;20,S9+60,LOOKUP(S9,Data!C$3:C$23,Data!D$3:D$23))</f>
        <v>-20</v>
      </c>
      <c r="AA9" s="248"/>
      <c r="AB9" s="248"/>
      <c r="AC9" s="248"/>
      <c r="AD9" s="245"/>
      <c r="AE9" s="245"/>
      <c r="AF9" s="245"/>
      <c r="AG9" s="246">
        <f t="shared" si="2"/>
        <v>-20</v>
      </c>
      <c r="AH9" s="246"/>
      <c r="AI9" s="246"/>
      <c r="AJ9" s="49"/>
      <c r="AK9" s="247"/>
      <c r="AL9" s="247"/>
      <c r="AM9" s="247"/>
      <c r="AN9" s="247"/>
      <c r="AO9" s="247"/>
      <c r="AP9" s="49"/>
      <c r="AQ9" s="49"/>
      <c r="AR9" s="49"/>
      <c r="AS9" s="49"/>
      <c r="AT9" s="246"/>
      <c r="AU9" s="246"/>
      <c r="AV9" s="246"/>
      <c r="AW9" s="246"/>
      <c r="AX9" s="246">
        <v>2</v>
      </c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>
        <v>5</v>
      </c>
      <c r="BK9" s="246"/>
      <c r="BL9" s="246"/>
      <c r="BM9" s="246"/>
      <c r="BN9" s="246"/>
      <c r="BO9" s="246"/>
      <c r="BP9" s="246">
        <v>2</v>
      </c>
      <c r="BQ9" s="246"/>
      <c r="BR9" s="246"/>
      <c r="BS9" s="246"/>
      <c r="BT9" s="246">
        <v>1</v>
      </c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>
        <f t="shared" si="3"/>
        <v>10</v>
      </c>
      <c r="CI9" s="246"/>
      <c r="CJ9" s="49"/>
      <c r="CK9" s="49"/>
      <c r="CL9" s="49"/>
      <c r="CM9" s="49"/>
      <c r="CN9" s="49"/>
      <c r="CO9" s="49"/>
      <c r="CP9" s="49"/>
      <c r="CQ9" s="49"/>
    </row>
    <row r="10" spans="1:95" s="48" customFormat="1" ht="12">
      <c r="A10" s="71"/>
      <c r="B10" s="75"/>
      <c r="C10" s="246" t="s">
        <v>588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 t="s">
        <v>337</v>
      </c>
      <c r="N10" s="246"/>
      <c r="O10" s="246"/>
      <c r="P10" s="246"/>
      <c r="Q10" s="246"/>
      <c r="R10" s="246"/>
      <c r="S10" s="245"/>
      <c r="T10" s="245"/>
      <c r="U10" s="245"/>
      <c r="V10" s="246">
        <f>INT((AT10*Basics!$N$11+AV10*Basics!$N$12+AX10*Basics!$N$13+AZ10*Basics!$N$14+BB10*Basics!$N$15+BD10*Basics!$N$16+BF10*Basics!$N$17+BH10*Basics!$N$19+BJ10*Basics!$N$20+BL10*Basics!$N$21+BN10*Basics!$N$22+BP10*Basics!$N$23+BR10*Basics!$N$24+BT10*Basics!$N$25+BV10*Basics!$N$27+BX10*Basics!$N$28+BZ10*Basics!$N$29+CB10*Basics!$N$30+CD10*Basics!$N$31+CF10*Basics!$N$32)/CH10)</f>
        <v>0</v>
      </c>
      <c r="W10" s="246"/>
      <c r="X10" s="246"/>
      <c r="Y10" s="246"/>
      <c r="Z10" s="248">
        <f>IF(S10&gt;20,S10+60,LOOKUP(S10,Data!C$3:C$23,Data!D$3:D$23))</f>
        <v>-20</v>
      </c>
      <c r="AA10" s="248"/>
      <c r="AB10" s="248"/>
      <c r="AC10" s="248"/>
      <c r="AD10" s="245"/>
      <c r="AE10" s="245"/>
      <c r="AF10" s="245"/>
      <c r="AG10" s="246">
        <f t="shared" si="2"/>
        <v>-20</v>
      </c>
      <c r="AH10" s="246"/>
      <c r="AI10" s="246"/>
      <c r="AJ10" s="49"/>
      <c r="AK10" s="247"/>
      <c r="AL10" s="247"/>
      <c r="AM10" s="247"/>
      <c r="AN10" s="247"/>
      <c r="AO10" s="247"/>
      <c r="AP10" s="49"/>
      <c r="AQ10" s="49"/>
      <c r="AR10" s="49"/>
      <c r="AS10" s="49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>
        <v>5</v>
      </c>
      <c r="BM10" s="246"/>
      <c r="BN10" s="246"/>
      <c r="BO10" s="246"/>
      <c r="BP10" s="246">
        <v>2</v>
      </c>
      <c r="BQ10" s="246"/>
      <c r="BR10" s="246">
        <v>2</v>
      </c>
      <c r="BS10" s="246"/>
      <c r="BT10" s="246">
        <v>1</v>
      </c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>
        <f t="shared" si="3"/>
        <v>10</v>
      </c>
      <c r="CI10" s="246"/>
      <c r="CJ10" s="49"/>
      <c r="CK10" s="49"/>
      <c r="CL10" s="49"/>
      <c r="CM10" s="49"/>
      <c r="CN10" s="49"/>
      <c r="CO10" s="49"/>
      <c r="CP10" s="49"/>
      <c r="CQ10" s="49"/>
    </row>
    <row r="11" spans="1:95" s="48" customFormat="1" ht="12">
      <c r="A11" s="71"/>
      <c r="B11" s="75"/>
      <c r="C11" s="246" t="s">
        <v>418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 t="s">
        <v>337</v>
      </c>
      <c r="N11" s="246"/>
      <c r="O11" s="246"/>
      <c r="P11" s="246"/>
      <c r="Q11" s="246"/>
      <c r="R11" s="246"/>
      <c r="S11" s="245"/>
      <c r="T11" s="245"/>
      <c r="U11" s="245"/>
      <c r="V11" s="246">
        <f>INT((AT11*Basics!$N$11+AV11*Basics!$N$12+AX11*Basics!$N$13+AZ11*Basics!$N$14+BB11*Basics!$N$15+BD11*Basics!$N$16+BF11*Basics!$N$17+BH11*Basics!$N$19+BJ11*Basics!$N$20+BL11*Basics!$N$21+BN11*Basics!$N$22+BP11*Basics!$N$23+BR11*Basics!$N$24+BT11*Basics!$N$25+BV11*Basics!$N$27+BX11*Basics!$N$28+BZ11*Basics!$N$29+CB11*Basics!$N$30+CD11*Basics!$N$31+CF11*Basics!$N$32)/CH11)</f>
        <v>0</v>
      </c>
      <c r="W11" s="246"/>
      <c r="X11" s="246"/>
      <c r="Y11" s="246"/>
      <c r="Z11" s="248">
        <f>IF(S11&gt;20,S11+60,LOOKUP(S11,Data!C$3:C$23,Data!D$3:D$23))</f>
        <v>-20</v>
      </c>
      <c r="AA11" s="248"/>
      <c r="AB11" s="248"/>
      <c r="AC11" s="248"/>
      <c r="AD11" s="245"/>
      <c r="AE11" s="245"/>
      <c r="AF11" s="245"/>
      <c r="AG11" s="246">
        <f t="shared" si="2"/>
        <v>-20</v>
      </c>
      <c r="AH11" s="246"/>
      <c r="AI11" s="246"/>
      <c r="AJ11" s="49"/>
      <c r="AK11" s="247"/>
      <c r="AL11" s="247"/>
      <c r="AM11" s="247"/>
      <c r="AN11" s="247"/>
      <c r="AO11" s="247"/>
      <c r="AP11" s="49"/>
      <c r="AQ11" s="49"/>
      <c r="AR11" s="49"/>
      <c r="AS11" s="49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>
        <v>6</v>
      </c>
      <c r="BK11" s="246"/>
      <c r="BL11" s="246"/>
      <c r="BM11" s="246"/>
      <c r="BN11" s="246"/>
      <c r="BO11" s="246"/>
      <c r="BP11" s="246">
        <v>3</v>
      </c>
      <c r="BQ11" s="246"/>
      <c r="BR11" s="246"/>
      <c r="BS11" s="246"/>
      <c r="BT11" s="246">
        <v>1</v>
      </c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>
        <f t="shared" si="3"/>
        <v>10</v>
      </c>
      <c r="CI11" s="246"/>
      <c r="CJ11" s="49"/>
      <c r="CK11" s="49"/>
      <c r="CL11" s="49"/>
      <c r="CM11" s="49"/>
      <c r="CN11" s="49"/>
      <c r="CO11" s="49"/>
      <c r="CP11" s="49"/>
      <c r="CQ11" s="49"/>
    </row>
    <row r="12" spans="3:87" ht="12">
      <c r="C12" s="246" t="s">
        <v>291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 t="s">
        <v>337</v>
      </c>
      <c r="N12" s="246"/>
      <c r="O12" s="246"/>
      <c r="P12" s="246"/>
      <c r="Q12" s="246"/>
      <c r="R12" s="246"/>
      <c r="S12" s="245"/>
      <c r="T12" s="245"/>
      <c r="U12" s="245"/>
      <c r="V12" s="246">
        <f>INT((AT12*Basics!$N$11+AV12*Basics!$N$12+AX12*Basics!$N$13+AZ12*Basics!$N$14+BB12*Basics!$N$15+BD12*Basics!$N$16+BF12*Basics!$N$17+BH12*Basics!$N$19+BJ12*Basics!$N$20+BL12*Basics!$N$21+BN12*Basics!$N$22+BP12*Basics!$N$23+BR12*Basics!$N$24+BT12*Basics!$N$25+BV12*Basics!$N$27+BX12*Basics!$N$28+BZ12*Basics!$N$29+CB12*Basics!$N$30+CD12*Basics!$N$31+CF12*Basics!$N$32)/CH12)</f>
        <v>0</v>
      </c>
      <c r="W12" s="246"/>
      <c r="X12" s="246"/>
      <c r="Y12" s="246"/>
      <c r="Z12" s="248">
        <f>IF(S12&gt;20,S12+60,LOOKUP(S12,Data!C$3:C$23,Data!D$3:D$23))</f>
        <v>-20</v>
      </c>
      <c r="AA12" s="248"/>
      <c r="AB12" s="248"/>
      <c r="AC12" s="248"/>
      <c r="AD12" s="245"/>
      <c r="AE12" s="245"/>
      <c r="AF12" s="245"/>
      <c r="AG12" s="246">
        <f t="shared" si="2"/>
        <v>-20</v>
      </c>
      <c r="AH12" s="246"/>
      <c r="AI12" s="246"/>
      <c r="AK12" s="247"/>
      <c r="AL12" s="247"/>
      <c r="AM12" s="247"/>
      <c r="AN12" s="247"/>
      <c r="AO12" s="247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>
        <v>10</v>
      </c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>
        <f t="shared" si="3"/>
        <v>10</v>
      </c>
      <c r="CI12" s="246"/>
    </row>
    <row r="13" spans="1:95" s="24" customFormat="1" ht="12">
      <c r="A13" s="71"/>
      <c r="B13" s="75"/>
      <c r="C13" s="249" t="s">
        <v>153</v>
      </c>
      <c r="D13" s="249"/>
      <c r="E13" s="249"/>
      <c r="F13" s="249"/>
      <c r="G13" s="249" t="s">
        <v>154</v>
      </c>
      <c r="H13" s="249"/>
      <c r="I13" s="249"/>
      <c r="J13" s="249"/>
      <c r="K13" s="249"/>
      <c r="L13" s="249"/>
      <c r="M13" s="246" t="s">
        <v>5</v>
      </c>
      <c r="N13" s="246"/>
      <c r="O13" s="246"/>
      <c r="P13" s="246"/>
      <c r="Q13" s="246"/>
      <c r="R13" s="246"/>
      <c r="S13" s="242"/>
      <c r="T13" s="243"/>
      <c r="U13" s="244"/>
      <c r="V13" s="246">
        <f>INT((AT13*Basics!$N$11+AV13*Basics!$N$12+AX13*Basics!$N$13+AZ13*Basics!$N$14+BB13*Basics!$N$15+BD13*Basics!$N$16+BF13*Basics!$N$17+BH13*Basics!$N$19+BJ13*Basics!$N$20+BL13*Basics!$N$21+BN13*Basics!$N$22+BP13*Basics!$N$23+BR13*Basics!$N$24+BT13*Basics!$N$25+BV13*Basics!$N$27+BX13*Basics!$N$28+BZ13*Basics!$N$29+CB13*Basics!$N$30+CD13*Basics!$N$31+CF13*Basics!$N$32)/CH13)</f>
        <v>0</v>
      </c>
      <c r="W13" s="246"/>
      <c r="X13" s="246"/>
      <c r="Y13" s="246"/>
      <c r="Z13" s="248">
        <f>IF(S13&gt;20,S13+60,LOOKUP(S13,Data!C$3:C$23,Data!D$3:D$23))</f>
        <v>-20</v>
      </c>
      <c r="AA13" s="248"/>
      <c r="AB13" s="248"/>
      <c r="AC13" s="248"/>
      <c r="AD13" s="245"/>
      <c r="AE13" s="245"/>
      <c r="AF13" s="245"/>
      <c r="AG13" s="246">
        <f t="shared" si="0"/>
        <v>-20</v>
      </c>
      <c r="AH13" s="246"/>
      <c r="AI13" s="246"/>
      <c r="AJ13" s="26"/>
      <c r="AK13" s="247"/>
      <c r="AL13" s="247"/>
      <c r="AM13" s="247"/>
      <c r="AN13" s="247"/>
      <c r="AO13" s="247"/>
      <c r="AP13" s="26"/>
      <c r="AQ13" s="26"/>
      <c r="AR13" s="26"/>
      <c r="AS13" s="26"/>
      <c r="AT13" s="246"/>
      <c r="AU13" s="246"/>
      <c r="AV13" s="246">
        <v>2</v>
      </c>
      <c r="AW13" s="246"/>
      <c r="AX13" s="246"/>
      <c r="AY13" s="246"/>
      <c r="AZ13" s="246"/>
      <c r="BA13" s="246"/>
      <c r="BB13" s="246"/>
      <c r="BC13" s="246"/>
      <c r="BD13" s="246">
        <v>3</v>
      </c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>
        <v>5</v>
      </c>
      <c r="CE13" s="246"/>
      <c r="CF13" s="246"/>
      <c r="CG13" s="246"/>
      <c r="CH13" s="246">
        <f t="shared" si="1"/>
        <v>10</v>
      </c>
      <c r="CI13" s="246"/>
      <c r="CJ13" s="26"/>
      <c r="CK13" s="26"/>
      <c r="CL13" s="26"/>
      <c r="CM13" s="26"/>
      <c r="CN13" s="26"/>
      <c r="CO13" s="26"/>
      <c r="CP13" s="26"/>
      <c r="CQ13" s="26"/>
    </row>
    <row r="14" spans="3:87" ht="12">
      <c r="C14" s="249"/>
      <c r="D14" s="249"/>
      <c r="E14" s="249"/>
      <c r="F14" s="249"/>
      <c r="G14" s="249" t="s">
        <v>73</v>
      </c>
      <c r="H14" s="249"/>
      <c r="I14" s="249"/>
      <c r="J14" s="249"/>
      <c r="K14" s="249"/>
      <c r="L14" s="249"/>
      <c r="M14" s="246" t="s">
        <v>5</v>
      </c>
      <c r="N14" s="246"/>
      <c r="O14" s="246"/>
      <c r="P14" s="246"/>
      <c r="Q14" s="246"/>
      <c r="R14" s="246"/>
      <c r="S14" s="239">
        <f>S13</f>
        <v>0</v>
      </c>
      <c r="T14" s="240"/>
      <c r="U14" s="241"/>
      <c r="V14" s="246">
        <f>INT((AT14*Basics!$N$11+AV14*Basics!$N$12+AX14*Basics!$N$13+AZ14*Basics!$N$14+BB14*Basics!$N$15+BD14*Basics!$N$16+BF14*Basics!$N$17+BH14*Basics!$N$19+BJ14*Basics!$N$20+BL14*Basics!$N$21+BN14*Basics!$N$22+BP14*Basics!$N$23+BR14*Basics!$N$24+BT14*Basics!$N$25+BV14*Basics!$N$27+BX14*Basics!$N$28+BZ14*Basics!$N$29+CB14*Basics!$N$30+CD14*Basics!$N$31+CF14*Basics!$N$32)/CH14)</f>
        <v>0</v>
      </c>
      <c r="W14" s="246"/>
      <c r="X14" s="246"/>
      <c r="Y14" s="246"/>
      <c r="Z14" s="248">
        <f>IF(S14&gt;20,S14+60,LOOKUP(S14,Data!C$3:C$23,Data!D$3:D$23))</f>
        <v>-20</v>
      </c>
      <c r="AA14" s="248"/>
      <c r="AB14" s="248"/>
      <c r="AC14" s="248"/>
      <c r="AD14" s="245"/>
      <c r="AE14" s="245"/>
      <c r="AF14" s="245"/>
      <c r="AG14" s="246">
        <f t="shared" si="0"/>
        <v>-20</v>
      </c>
      <c r="AH14" s="246"/>
      <c r="AI14" s="246"/>
      <c r="AK14" s="251"/>
      <c r="AL14" s="251"/>
      <c r="AM14" s="251"/>
      <c r="AN14" s="251"/>
      <c r="AO14" s="251"/>
      <c r="AT14" s="246"/>
      <c r="AU14" s="246"/>
      <c r="AV14" s="246">
        <v>2</v>
      </c>
      <c r="AW14" s="246"/>
      <c r="AX14" s="246"/>
      <c r="AY14" s="246"/>
      <c r="AZ14" s="246"/>
      <c r="BA14" s="246"/>
      <c r="BB14" s="246">
        <v>3</v>
      </c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>
        <v>5</v>
      </c>
      <c r="CE14" s="246"/>
      <c r="CF14" s="246"/>
      <c r="CG14" s="246"/>
      <c r="CH14" s="246">
        <f t="shared" si="1"/>
        <v>10</v>
      </c>
      <c r="CI14" s="246"/>
    </row>
    <row r="15" spans="1:95" s="14" customFormat="1" ht="12">
      <c r="A15" s="71"/>
      <c r="B15" s="75"/>
      <c r="C15" s="249" t="s">
        <v>155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6" t="s">
        <v>5</v>
      </c>
      <c r="N15" s="246"/>
      <c r="O15" s="246"/>
      <c r="P15" s="246"/>
      <c r="Q15" s="246"/>
      <c r="R15" s="246"/>
      <c r="S15" s="245"/>
      <c r="T15" s="245"/>
      <c r="U15" s="245"/>
      <c r="V15" s="246">
        <f>INT((AT15*Basics!$N$11+AV15*Basics!$N$12+AX15*Basics!$N$13+AZ15*Basics!$N$14+BB15*Basics!$N$15+BD15*Basics!$N$16+BF15*Basics!$N$17+BH15*Basics!$N$19+BJ15*Basics!$N$20+BL15*Basics!$N$21+BN15*Basics!$N$22+BP15*Basics!$N$23+BR15*Basics!$N$24+BT15*Basics!$N$25+BV15*Basics!$N$27+BX15*Basics!$N$28+BZ15*Basics!$N$29+CB15*Basics!$N$30+CD15*Basics!$N$31+CF15*Basics!$N$32)/CH15)</f>
        <v>0</v>
      </c>
      <c r="W15" s="246"/>
      <c r="X15" s="246"/>
      <c r="Y15" s="246"/>
      <c r="Z15" s="248">
        <f>IF(S15&gt;20,S15+60,LOOKUP(S15,Data!C$3:C$23,Data!D$3:D$23))</f>
        <v>-20</v>
      </c>
      <c r="AA15" s="248"/>
      <c r="AB15" s="248"/>
      <c r="AC15" s="248"/>
      <c r="AD15" s="245"/>
      <c r="AE15" s="245"/>
      <c r="AF15" s="245"/>
      <c r="AG15" s="246">
        <f>V15+Z15+AD15</f>
        <v>-20</v>
      </c>
      <c r="AH15" s="246"/>
      <c r="AI15" s="246"/>
      <c r="AJ15" s="16"/>
      <c r="AK15" s="247"/>
      <c r="AL15" s="247"/>
      <c r="AM15" s="247"/>
      <c r="AN15" s="247"/>
      <c r="AO15" s="247"/>
      <c r="AP15" s="16"/>
      <c r="AQ15" s="16"/>
      <c r="AR15" s="16"/>
      <c r="AS15" s="16"/>
      <c r="AT15" s="246"/>
      <c r="AU15" s="246"/>
      <c r="AV15" s="246"/>
      <c r="AW15" s="246"/>
      <c r="AX15" s="246">
        <v>2</v>
      </c>
      <c r="AY15" s="246"/>
      <c r="AZ15" s="246"/>
      <c r="BA15" s="246"/>
      <c r="BB15" s="246"/>
      <c r="BC15" s="246"/>
      <c r="BD15" s="246">
        <v>2</v>
      </c>
      <c r="BE15" s="246"/>
      <c r="BF15" s="246"/>
      <c r="BG15" s="246"/>
      <c r="BH15" s="246"/>
      <c r="BI15" s="246"/>
      <c r="BJ15" s="246"/>
      <c r="BK15" s="246"/>
      <c r="BL15" s="246"/>
      <c r="BM15" s="246"/>
      <c r="BN15" s="246">
        <v>3</v>
      </c>
      <c r="BO15" s="246"/>
      <c r="BP15" s="246">
        <v>3</v>
      </c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>
        <f>SUM(AT15:CG15)</f>
        <v>10</v>
      </c>
      <c r="CI15" s="246"/>
      <c r="CJ15" s="16"/>
      <c r="CK15" s="16"/>
      <c r="CL15" s="16"/>
      <c r="CM15" s="16"/>
      <c r="CN15" s="16"/>
      <c r="CO15" s="16"/>
      <c r="CP15" s="16"/>
      <c r="CQ15" s="16"/>
    </row>
    <row r="16" spans="1:95" s="43" customFormat="1" ht="12">
      <c r="A16" s="71"/>
      <c r="B16" s="71" t="s">
        <v>82</v>
      </c>
      <c r="C16" s="258" t="s">
        <v>156</v>
      </c>
      <c r="D16" s="258"/>
      <c r="E16" s="258"/>
      <c r="F16" s="258"/>
      <c r="G16" s="258"/>
      <c r="H16" s="258"/>
      <c r="I16" s="258"/>
      <c r="J16" s="258"/>
      <c r="K16" s="258"/>
      <c r="L16" s="258"/>
      <c r="M16" s="246" t="s">
        <v>5</v>
      </c>
      <c r="N16" s="246"/>
      <c r="O16" s="246"/>
      <c r="P16" s="246"/>
      <c r="Q16" s="246"/>
      <c r="R16" s="246"/>
      <c r="S16" s="245"/>
      <c r="T16" s="245"/>
      <c r="U16" s="245"/>
      <c r="V16" s="246">
        <f>INT((AT16*Basics!$N$11+AV16*Basics!$N$12+AX16*Basics!$N$13+AZ16*Basics!$N$14+BB16*Basics!$N$15+BD16*Basics!$N$16+BF16*Basics!$N$17+BH16*Basics!$N$19+BJ16*Basics!$N$20+BL16*Basics!$N$21+BN16*Basics!$N$22+BP16*Basics!$N$23+BR16*Basics!$N$24+BT16*Basics!$N$25+BV16*Basics!$N$27+BX16*Basics!$N$28+BZ16*Basics!$N$29+CB16*Basics!$N$30+CD16*Basics!$N$31+CF16*Basics!$N$32)/CH16)</f>
        <v>0</v>
      </c>
      <c r="W16" s="246"/>
      <c r="X16" s="246"/>
      <c r="Y16" s="246"/>
      <c r="Z16" s="248">
        <f>IF(S16&gt;20,S16+60,LOOKUP(S16,Data!C$3:C$23,Data!D$3:D$23))</f>
        <v>-20</v>
      </c>
      <c r="AA16" s="248"/>
      <c r="AB16" s="248"/>
      <c r="AC16" s="248"/>
      <c r="AD16" s="245"/>
      <c r="AE16" s="245"/>
      <c r="AF16" s="245"/>
      <c r="AG16" s="246">
        <f>V16+Z16+AD16</f>
        <v>-20</v>
      </c>
      <c r="AH16" s="246"/>
      <c r="AI16" s="246"/>
      <c r="AJ16" s="45"/>
      <c r="AK16" s="247"/>
      <c r="AL16" s="247"/>
      <c r="AM16" s="247"/>
      <c r="AN16" s="247"/>
      <c r="AO16" s="247"/>
      <c r="AP16" s="45"/>
      <c r="AQ16" s="45"/>
      <c r="AR16" s="45"/>
      <c r="AS16" s="45"/>
      <c r="AT16" s="246"/>
      <c r="AU16" s="246"/>
      <c r="AV16" s="246"/>
      <c r="AW16" s="246"/>
      <c r="AX16" s="246">
        <v>3</v>
      </c>
      <c r="AY16" s="246"/>
      <c r="AZ16" s="246"/>
      <c r="BA16" s="246"/>
      <c r="BB16" s="246"/>
      <c r="BC16" s="246"/>
      <c r="BD16" s="246">
        <v>2</v>
      </c>
      <c r="BE16" s="246"/>
      <c r="BF16" s="246"/>
      <c r="BG16" s="246"/>
      <c r="BH16" s="246"/>
      <c r="BI16" s="246"/>
      <c r="BJ16" s="246">
        <v>3</v>
      </c>
      <c r="BK16" s="246"/>
      <c r="BL16" s="246"/>
      <c r="BM16" s="246"/>
      <c r="BN16" s="246"/>
      <c r="BO16" s="246"/>
      <c r="BP16" s="246">
        <v>2</v>
      </c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>
        <f>SUM(AT16:CG16)</f>
        <v>10</v>
      </c>
      <c r="CI16" s="246"/>
      <c r="CJ16" s="45"/>
      <c r="CK16" s="45"/>
      <c r="CL16" s="45"/>
      <c r="CM16" s="45"/>
      <c r="CN16" s="45"/>
      <c r="CO16" s="45"/>
      <c r="CP16" s="45"/>
      <c r="CQ16" s="45"/>
    </row>
    <row r="17" spans="3:87" ht="12">
      <c r="C17" s="249" t="s">
        <v>157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6" t="s">
        <v>5</v>
      </c>
      <c r="N17" s="246"/>
      <c r="O17" s="246"/>
      <c r="P17" s="246"/>
      <c r="Q17" s="246"/>
      <c r="R17" s="246"/>
      <c r="S17" s="245"/>
      <c r="T17" s="245"/>
      <c r="U17" s="245"/>
      <c r="V17" s="246">
        <f>INT((AT17*Basics!$N$11+AV17*Basics!$N$12+AX17*Basics!$N$13+AZ17*Basics!$N$14+BB17*Basics!$N$15+BD17*Basics!$N$16+BF17*Basics!$N$17+BH17*Basics!$N$19+BJ17*Basics!$N$20+BL17*Basics!$N$21+BN17*Basics!$N$22+BP17*Basics!$N$23+BR17*Basics!$N$24+BT17*Basics!$N$25+BV17*Basics!$N$27+BX17*Basics!$N$28+BZ17*Basics!$N$29+CB17*Basics!$N$30+CD17*Basics!$N$31+CF17*Basics!$N$32)/CH17)</f>
        <v>0</v>
      </c>
      <c r="W17" s="246"/>
      <c r="X17" s="246"/>
      <c r="Y17" s="246"/>
      <c r="Z17" s="248">
        <f>IF(S17&gt;20,S17+60,LOOKUP(S17,Data!C$3:C$23,Data!D$3:D$23))</f>
        <v>-20</v>
      </c>
      <c r="AA17" s="248"/>
      <c r="AB17" s="248"/>
      <c r="AC17" s="248"/>
      <c r="AD17" s="245"/>
      <c r="AE17" s="245"/>
      <c r="AF17" s="245"/>
      <c r="AG17" s="246">
        <f>V17+Z17+AD17</f>
        <v>-20</v>
      </c>
      <c r="AH17" s="246"/>
      <c r="AI17" s="246"/>
      <c r="AK17" s="247"/>
      <c r="AL17" s="247"/>
      <c r="AM17" s="247"/>
      <c r="AN17" s="247"/>
      <c r="AO17" s="247"/>
      <c r="AT17" s="246"/>
      <c r="AU17" s="246"/>
      <c r="AV17" s="246"/>
      <c r="AW17" s="246"/>
      <c r="AX17" s="246">
        <v>3</v>
      </c>
      <c r="AY17" s="246"/>
      <c r="AZ17" s="246"/>
      <c r="BA17" s="246"/>
      <c r="BB17" s="246"/>
      <c r="BC17" s="246"/>
      <c r="BD17" s="246">
        <v>3</v>
      </c>
      <c r="BE17" s="246"/>
      <c r="BF17" s="246"/>
      <c r="BG17" s="246"/>
      <c r="BH17" s="246"/>
      <c r="BI17" s="246"/>
      <c r="BJ17" s="246">
        <v>4</v>
      </c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>
        <f t="shared" si="1"/>
        <v>10</v>
      </c>
      <c r="CI17" s="246"/>
    </row>
    <row r="18" spans="3:87" ht="12">
      <c r="C18" s="249" t="s">
        <v>158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6" t="s">
        <v>5</v>
      </c>
      <c r="N18" s="246"/>
      <c r="O18" s="246"/>
      <c r="P18" s="246"/>
      <c r="Q18" s="246"/>
      <c r="R18" s="246"/>
      <c r="S18" s="245"/>
      <c r="T18" s="245"/>
      <c r="U18" s="245"/>
      <c r="V18" s="246">
        <f>INT((AT18*Basics!$N$11+AV18*Basics!$N$12+AX18*Basics!$N$13+AZ18*Basics!$N$14+BB18*Basics!$N$15+BD18*Basics!$N$16+BF18*Basics!$N$17+BH18*Basics!$N$19+BJ18*Basics!$N$20+BL18*Basics!$N$21+BN18*Basics!$N$22+BP18*Basics!$N$23+BR18*Basics!$N$24+BT18*Basics!$N$25+BV18*Basics!$N$27+BX18*Basics!$N$28+BZ18*Basics!$N$29+CB18*Basics!$N$30+CD18*Basics!$N$31+CF18*Basics!$N$32)/CH18)</f>
        <v>0</v>
      </c>
      <c r="W18" s="246"/>
      <c r="X18" s="246"/>
      <c r="Y18" s="246"/>
      <c r="Z18" s="248">
        <f>IF(S18&gt;20,S18+60,LOOKUP(S18,Data!C$3:C$23,Data!D$3:D$23))</f>
        <v>-20</v>
      </c>
      <c r="AA18" s="248"/>
      <c r="AB18" s="248"/>
      <c r="AC18" s="248"/>
      <c r="AD18" s="245"/>
      <c r="AE18" s="245"/>
      <c r="AF18" s="245"/>
      <c r="AG18" s="246">
        <f t="shared" si="0"/>
        <v>-20</v>
      </c>
      <c r="AH18" s="246"/>
      <c r="AI18" s="246"/>
      <c r="AK18" s="247"/>
      <c r="AL18" s="247"/>
      <c r="AM18" s="247"/>
      <c r="AN18" s="247"/>
      <c r="AO18" s="247"/>
      <c r="AT18" s="246">
        <v>3</v>
      </c>
      <c r="AU18" s="246"/>
      <c r="AV18" s="246">
        <v>1</v>
      </c>
      <c r="AW18" s="246"/>
      <c r="AX18" s="246">
        <v>3</v>
      </c>
      <c r="AY18" s="246"/>
      <c r="AZ18" s="246"/>
      <c r="BA18" s="246"/>
      <c r="BB18" s="246"/>
      <c r="BC18" s="246"/>
      <c r="BD18" s="246">
        <v>3</v>
      </c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>
        <f t="shared" si="1"/>
        <v>10</v>
      </c>
      <c r="CI18" s="246"/>
    </row>
    <row r="19" spans="3:87" ht="12">
      <c r="C19" s="249" t="s">
        <v>87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6" t="s">
        <v>5</v>
      </c>
      <c r="N19" s="246"/>
      <c r="O19" s="246"/>
      <c r="P19" s="246"/>
      <c r="Q19" s="246"/>
      <c r="R19" s="246"/>
      <c r="S19" s="245"/>
      <c r="T19" s="245"/>
      <c r="U19" s="245"/>
      <c r="V19" s="246">
        <f>INT((AT19*Basics!$N$11+AV19*Basics!$N$12+AX19*Basics!$N$13+AZ19*Basics!$N$14+BB19*Basics!$N$15+BD19*Basics!$N$16+BF19*Basics!$N$17+BH19*Basics!$N$19+BJ19*Basics!$N$20+BL19*Basics!$N$21+BN19*Basics!$N$22+BP19*Basics!$N$23+BR19*Basics!$N$24+BT19*Basics!$N$25+BV19*Basics!$N$27+BX19*Basics!$N$28+BZ19*Basics!$N$29+CB19*Basics!$N$30+CD19*Basics!$N$31+CF19*Basics!$N$32)/CH19)</f>
        <v>0</v>
      </c>
      <c r="W19" s="246"/>
      <c r="X19" s="246"/>
      <c r="Y19" s="246"/>
      <c r="Z19" s="248">
        <f>IF(S19&gt;20,S19+60,LOOKUP(S19,Data!C$3:C$23,Data!D$3:D$23))</f>
        <v>-20</v>
      </c>
      <c r="AA19" s="248"/>
      <c r="AB19" s="248"/>
      <c r="AC19" s="248"/>
      <c r="AD19" s="245"/>
      <c r="AE19" s="245"/>
      <c r="AF19" s="245"/>
      <c r="AG19" s="246">
        <f t="shared" si="0"/>
        <v>-20</v>
      </c>
      <c r="AH19" s="246"/>
      <c r="AI19" s="246"/>
      <c r="AK19" s="247"/>
      <c r="AL19" s="247"/>
      <c r="AM19" s="247"/>
      <c r="AN19" s="247"/>
      <c r="AO19" s="247"/>
      <c r="AT19" s="246">
        <v>2</v>
      </c>
      <c r="AU19" s="246"/>
      <c r="AV19" s="246"/>
      <c r="AW19" s="246"/>
      <c r="AX19" s="246"/>
      <c r="AY19" s="246"/>
      <c r="AZ19" s="246"/>
      <c r="BA19" s="246"/>
      <c r="BB19" s="246"/>
      <c r="BC19" s="246"/>
      <c r="BD19" s="246">
        <v>8</v>
      </c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>
        <f t="shared" si="1"/>
        <v>10</v>
      </c>
      <c r="CI19" s="246"/>
    </row>
    <row r="20" spans="3:87" ht="12">
      <c r="C20" s="249" t="s">
        <v>72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6" t="s">
        <v>5</v>
      </c>
      <c r="N20" s="246"/>
      <c r="O20" s="246"/>
      <c r="P20" s="246"/>
      <c r="Q20" s="246"/>
      <c r="R20" s="246"/>
      <c r="S20" s="245"/>
      <c r="T20" s="245"/>
      <c r="U20" s="245"/>
      <c r="V20" s="246">
        <f>INT((AT20*Basics!$N$11+AV20*Basics!$N$12+AX20*Basics!$N$13+AZ20*Basics!$N$14+BB20*Basics!$N$15+BD20*Basics!$N$16+BF20*Basics!$N$17+BH20*Basics!$N$19+BJ20*Basics!$N$20+BL20*Basics!$N$21+BN20*Basics!$N$22+BP20*Basics!$N$23+BR20*Basics!$N$24+BT20*Basics!$N$25+BV20*Basics!$N$27+BX20*Basics!$N$28+BZ20*Basics!$N$29+CB20*Basics!$N$30+CD20*Basics!$N$31+CF20*Basics!$N$32)/CH20)</f>
        <v>0</v>
      </c>
      <c r="W20" s="246"/>
      <c r="X20" s="246"/>
      <c r="Y20" s="246"/>
      <c r="Z20" s="248">
        <f>IF(S20&gt;20,S20+60,LOOKUP(S20,Data!C$3:C$23,Data!D$3:D$23))</f>
        <v>-20</v>
      </c>
      <c r="AA20" s="248"/>
      <c r="AB20" s="248"/>
      <c r="AC20" s="248"/>
      <c r="AD20" s="245"/>
      <c r="AE20" s="245"/>
      <c r="AF20" s="245"/>
      <c r="AG20" s="246">
        <f t="shared" si="0"/>
        <v>-20</v>
      </c>
      <c r="AH20" s="246"/>
      <c r="AI20" s="246"/>
      <c r="AK20" s="247"/>
      <c r="AL20" s="247"/>
      <c r="AM20" s="247"/>
      <c r="AN20" s="247"/>
      <c r="AO20" s="247"/>
      <c r="AT20" s="246">
        <v>2</v>
      </c>
      <c r="AU20" s="246"/>
      <c r="AV20" s="246"/>
      <c r="AW20" s="246"/>
      <c r="AX20" s="246"/>
      <c r="AY20" s="246"/>
      <c r="AZ20" s="246"/>
      <c r="BA20" s="246"/>
      <c r="BB20" s="246">
        <v>8</v>
      </c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>
        <f t="shared" si="1"/>
        <v>10</v>
      </c>
      <c r="CI20" s="246"/>
    </row>
    <row r="21" spans="1:95" s="21" customFormat="1" ht="12">
      <c r="A21" s="71"/>
      <c r="B21" s="75"/>
      <c r="C21" s="258" t="s">
        <v>88</v>
      </c>
      <c r="D21" s="249"/>
      <c r="E21" s="249"/>
      <c r="F21" s="249"/>
      <c r="G21" s="249" t="s">
        <v>154</v>
      </c>
      <c r="H21" s="249"/>
      <c r="I21" s="249"/>
      <c r="J21" s="249"/>
      <c r="K21" s="249"/>
      <c r="L21" s="249"/>
      <c r="M21" s="246" t="s">
        <v>5</v>
      </c>
      <c r="N21" s="246"/>
      <c r="O21" s="246"/>
      <c r="P21" s="246"/>
      <c r="Q21" s="246"/>
      <c r="R21" s="246"/>
      <c r="S21" s="242"/>
      <c r="T21" s="243"/>
      <c r="U21" s="244"/>
      <c r="V21" s="246">
        <f>INT((AT21*Basics!$N$11+AV21*Basics!$N$12+AX21*Basics!$N$13+AZ21*Basics!$N$14+BB21*Basics!$N$15+BD21*Basics!$N$16+BF21*Basics!$N$17+BH21*Basics!$N$19+BJ21*Basics!$N$20+BL21*Basics!$N$21+BN21*Basics!$N$22+BP21*Basics!$N$23+BR21*Basics!$N$24+BT21*Basics!$N$25+BV21*Basics!$N$27+BX21*Basics!$N$28+BZ21*Basics!$N$29+CB21*Basics!$N$30+CD21*Basics!$N$31+CF21*Basics!$N$32)/CH21)</f>
        <v>0</v>
      </c>
      <c r="W21" s="246"/>
      <c r="X21" s="246"/>
      <c r="Y21" s="246"/>
      <c r="Z21" s="248">
        <f>IF(S21&gt;20,S21+60,LOOKUP(S21,Data!C$3:C$23,Data!D$3:D$23))</f>
        <v>-20</v>
      </c>
      <c r="AA21" s="248"/>
      <c r="AB21" s="248"/>
      <c r="AC21" s="248"/>
      <c r="AD21" s="245"/>
      <c r="AE21" s="245"/>
      <c r="AF21" s="245"/>
      <c r="AG21" s="246">
        <f>V21+Z21+AD21</f>
        <v>-20</v>
      </c>
      <c r="AH21" s="246"/>
      <c r="AI21" s="246"/>
      <c r="AJ21" s="24"/>
      <c r="AK21" s="247"/>
      <c r="AL21" s="247"/>
      <c r="AM21" s="247"/>
      <c r="AN21" s="247"/>
      <c r="AO21" s="247"/>
      <c r="AP21" s="24"/>
      <c r="AQ21" s="24"/>
      <c r="AR21" s="24"/>
      <c r="AS21" s="24"/>
      <c r="AT21" s="246"/>
      <c r="AU21" s="246"/>
      <c r="AV21" s="246"/>
      <c r="AW21" s="246"/>
      <c r="AX21" s="246">
        <v>5</v>
      </c>
      <c r="AY21" s="246"/>
      <c r="AZ21" s="246"/>
      <c r="BA21" s="246"/>
      <c r="BB21" s="246"/>
      <c r="BC21" s="246"/>
      <c r="BD21" s="246">
        <v>5</v>
      </c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>
        <f>SUM(AT21:CG21)</f>
        <v>10</v>
      </c>
      <c r="CI21" s="246"/>
      <c r="CJ21" s="24"/>
      <c r="CK21" s="24"/>
      <c r="CL21" s="24"/>
      <c r="CM21" s="24"/>
      <c r="CN21" s="24"/>
      <c r="CO21" s="24"/>
      <c r="CP21" s="24"/>
      <c r="CQ21" s="24"/>
    </row>
    <row r="22" spans="1:95" s="21" customFormat="1" ht="12">
      <c r="A22" s="71"/>
      <c r="B22" s="75"/>
      <c r="C22" s="249"/>
      <c r="D22" s="249"/>
      <c r="E22" s="249"/>
      <c r="F22" s="249"/>
      <c r="G22" s="249" t="s">
        <v>73</v>
      </c>
      <c r="H22" s="249"/>
      <c r="I22" s="249"/>
      <c r="J22" s="249"/>
      <c r="K22" s="249"/>
      <c r="L22" s="249"/>
      <c r="M22" s="246" t="s">
        <v>5</v>
      </c>
      <c r="N22" s="246"/>
      <c r="O22" s="246"/>
      <c r="P22" s="246"/>
      <c r="Q22" s="246"/>
      <c r="R22" s="246"/>
      <c r="S22" s="239">
        <f>S21</f>
        <v>0</v>
      </c>
      <c r="T22" s="240"/>
      <c r="U22" s="241"/>
      <c r="V22" s="246">
        <f>INT((AT22*Basics!$N$11+AV22*Basics!$N$12+AX22*Basics!$N$13+AZ22*Basics!$N$14+BB22*Basics!$N$15+BD22*Basics!$N$16+BF22*Basics!$N$17+BH22*Basics!$N$19+BJ22*Basics!$N$20+BL22*Basics!$N$21+BN22*Basics!$N$22+BP22*Basics!$N$23+BR22*Basics!$N$24+BT22*Basics!$N$25+BV22*Basics!$N$27+BX22*Basics!$N$28+BZ22*Basics!$N$29+CB22*Basics!$N$30+CD22*Basics!$N$31+CF22*Basics!$N$32)/CH22)</f>
        <v>0</v>
      </c>
      <c r="W22" s="246"/>
      <c r="X22" s="246"/>
      <c r="Y22" s="246"/>
      <c r="Z22" s="248">
        <f>IF(S22&gt;20,S22+60,LOOKUP(S22,Data!C$3:C$23,Data!D$3:D$23))</f>
        <v>-20</v>
      </c>
      <c r="AA22" s="248"/>
      <c r="AB22" s="248"/>
      <c r="AC22" s="248"/>
      <c r="AD22" s="245"/>
      <c r="AE22" s="245"/>
      <c r="AF22" s="245"/>
      <c r="AG22" s="246">
        <f>V22+Z22+AD22</f>
        <v>-20</v>
      </c>
      <c r="AH22" s="246"/>
      <c r="AI22" s="246"/>
      <c r="AJ22" s="24"/>
      <c r="AK22" s="251"/>
      <c r="AL22" s="251"/>
      <c r="AM22" s="251"/>
      <c r="AN22" s="251"/>
      <c r="AO22" s="251"/>
      <c r="AP22" s="24"/>
      <c r="AQ22" s="24"/>
      <c r="AR22" s="24"/>
      <c r="AS22" s="24"/>
      <c r="AT22" s="246"/>
      <c r="AU22" s="246"/>
      <c r="AV22" s="246"/>
      <c r="AW22" s="246"/>
      <c r="AX22" s="246">
        <v>5</v>
      </c>
      <c r="AY22" s="246"/>
      <c r="AZ22" s="246"/>
      <c r="BA22" s="246"/>
      <c r="BB22" s="246">
        <v>5</v>
      </c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>
        <f>SUM(AT22:CG22)</f>
        <v>10</v>
      </c>
      <c r="CI22" s="246"/>
      <c r="CJ22" s="24"/>
      <c r="CK22" s="24"/>
      <c r="CL22" s="24"/>
      <c r="CM22" s="24"/>
      <c r="CN22" s="24"/>
      <c r="CO22" s="24"/>
      <c r="CP22" s="24"/>
      <c r="CQ22" s="24"/>
    </row>
    <row r="23" spans="3:87" ht="12">
      <c r="C23" s="249" t="s">
        <v>89</v>
      </c>
      <c r="D23" s="249"/>
      <c r="E23" s="249"/>
      <c r="F23" s="249"/>
      <c r="G23" s="249" t="s">
        <v>154</v>
      </c>
      <c r="H23" s="249"/>
      <c r="I23" s="249"/>
      <c r="J23" s="249"/>
      <c r="K23" s="249"/>
      <c r="L23" s="249"/>
      <c r="M23" s="246" t="s">
        <v>5</v>
      </c>
      <c r="N23" s="246"/>
      <c r="O23" s="246"/>
      <c r="P23" s="246"/>
      <c r="Q23" s="246"/>
      <c r="R23" s="246"/>
      <c r="S23" s="242"/>
      <c r="T23" s="243"/>
      <c r="U23" s="244"/>
      <c r="V23" s="246">
        <f>INT((AT23*Basics!$N$11+AV23*Basics!$N$12+AX23*Basics!$N$13+AZ23*Basics!$N$14+BB23*Basics!$N$15+BD23*Basics!$N$16+BF23*Basics!$N$17+BH23*Basics!$N$19+BJ23*Basics!$N$20+BL23*Basics!$N$21+BN23*Basics!$N$22+BP23*Basics!$N$23+BR23*Basics!$N$24+BT23*Basics!$N$25+BV23*Basics!$N$27+BX23*Basics!$N$28+BZ23*Basics!$N$29+CB23*Basics!$N$30+CD23*Basics!$N$31+CF23*Basics!$N$32)/CH23)</f>
        <v>0</v>
      </c>
      <c r="W23" s="246"/>
      <c r="X23" s="246"/>
      <c r="Y23" s="246"/>
      <c r="Z23" s="248">
        <f>IF(S23&gt;20,S23+60,LOOKUP(S23,Data!C$3:C$23,Data!D$3:D$23))</f>
        <v>-20</v>
      </c>
      <c r="AA23" s="248"/>
      <c r="AB23" s="248"/>
      <c r="AC23" s="248"/>
      <c r="AD23" s="245"/>
      <c r="AE23" s="245"/>
      <c r="AF23" s="245"/>
      <c r="AG23" s="246">
        <f t="shared" si="0"/>
        <v>-20</v>
      </c>
      <c r="AH23" s="246"/>
      <c r="AI23" s="246"/>
      <c r="AK23" s="247"/>
      <c r="AL23" s="247"/>
      <c r="AM23" s="247"/>
      <c r="AN23" s="247"/>
      <c r="AO23" s="247"/>
      <c r="AT23" s="246"/>
      <c r="AU23" s="246"/>
      <c r="AV23" s="246">
        <v>3</v>
      </c>
      <c r="AW23" s="246"/>
      <c r="AX23" s="246">
        <v>3</v>
      </c>
      <c r="AY23" s="246"/>
      <c r="AZ23" s="246"/>
      <c r="BA23" s="246"/>
      <c r="BB23" s="246"/>
      <c r="BC23" s="246"/>
      <c r="BD23" s="246">
        <v>4</v>
      </c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>
        <f t="shared" si="1"/>
        <v>10</v>
      </c>
      <c r="CI23" s="246"/>
    </row>
    <row r="24" spans="3:87" ht="12">
      <c r="C24" s="249"/>
      <c r="D24" s="249"/>
      <c r="E24" s="249"/>
      <c r="F24" s="249"/>
      <c r="G24" s="249" t="s">
        <v>73</v>
      </c>
      <c r="H24" s="249"/>
      <c r="I24" s="249"/>
      <c r="J24" s="249"/>
      <c r="K24" s="249"/>
      <c r="L24" s="249"/>
      <c r="M24" s="246" t="s">
        <v>5</v>
      </c>
      <c r="N24" s="246"/>
      <c r="O24" s="246"/>
      <c r="P24" s="246"/>
      <c r="Q24" s="246"/>
      <c r="R24" s="246"/>
      <c r="S24" s="239">
        <f>S23</f>
        <v>0</v>
      </c>
      <c r="T24" s="240"/>
      <c r="U24" s="241"/>
      <c r="V24" s="246">
        <f>INT((AT24*Basics!$N$11+AV24*Basics!$N$12+AX24*Basics!$N$13+AZ24*Basics!$N$14+BB24*Basics!$N$15+BD24*Basics!$N$16+BF24*Basics!$N$17+BH24*Basics!$N$19+BJ24*Basics!$N$20+BL24*Basics!$N$21+BN24*Basics!$N$22+BP24*Basics!$N$23+BR24*Basics!$N$24+BT24*Basics!$N$25+BV24*Basics!$N$27+BX24*Basics!$N$28+BZ24*Basics!$N$29+CB24*Basics!$N$30+CD24*Basics!$N$31+CF24*Basics!$N$32)/CH24)</f>
        <v>0</v>
      </c>
      <c r="W24" s="246"/>
      <c r="X24" s="246"/>
      <c r="Y24" s="246"/>
      <c r="Z24" s="248">
        <f>IF(S24&gt;20,S24+60,LOOKUP(S24,Data!C$3:C$23,Data!D$3:D$23))</f>
        <v>-20</v>
      </c>
      <c r="AA24" s="248"/>
      <c r="AB24" s="248"/>
      <c r="AC24" s="248"/>
      <c r="AD24" s="245"/>
      <c r="AE24" s="245"/>
      <c r="AF24" s="245"/>
      <c r="AG24" s="246">
        <f t="shared" si="0"/>
        <v>-20</v>
      </c>
      <c r="AH24" s="246"/>
      <c r="AI24" s="246"/>
      <c r="AK24" s="251"/>
      <c r="AL24" s="251"/>
      <c r="AM24" s="251"/>
      <c r="AN24" s="251"/>
      <c r="AO24" s="251"/>
      <c r="AT24" s="246"/>
      <c r="AU24" s="246"/>
      <c r="AV24" s="246">
        <v>3</v>
      </c>
      <c r="AW24" s="246"/>
      <c r="AX24" s="246">
        <v>3</v>
      </c>
      <c r="AY24" s="246"/>
      <c r="AZ24" s="246"/>
      <c r="BA24" s="246"/>
      <c r="BB24" s="246">
        <v>4</v>
      </c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>
        <f t="shared" si="1"/>
        <v>10</v>
      </c>
      <c r="CI24" s="246"/>
    </row>
    <row r="25" spans="3:87" ht="12">
      <c r="C25" s="246" t="s">
        <v>106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 t="s">
        <v>5</v>
      </c>
      <c r="N25" s="246"/>
      <c r="O25" s="246"/>
      <c r="P25" s="246"/>
      <c r="Q25" s="246"/>
      <c r="R25" s="246"/>
      <c r="S25" s="245"/>
      <c r="T25" s="245"/>
      <c r="U25" s="245"/>
      <c r="V25" s="246">
        <f>INT((AT25*Basics!$N$11+AV25*Basics!$N$12+AX25*Basics!$N$13+AZ25*Basics!$N$14+BB25*Basics!$N$15+BD25*Basics!$N$16+BF25*Basics!$N$17+BH25*Basics!$N$19+BJ25*Basics!$N$20+BL25*Basics!$N$21+BN25*Basics!$N$22+BP25*Basics!$N$23+BR25*Basics!$N$24+BT25*Basics!$N$25+BV25*Basics!$N$27+BX25*Basics!$N$28+BZ25*Basics!$N$29+CB25*Basics!$N$30+CD25*Basics!$N$31+CF25*Basics!$N$32)/CH25)</f>
        <v>0</v>
      </c>
      <c r="W25" s="246"/>
      <c r="X25" s="246"/>
      <c r="Y25" s="246"/>
      <c r="Z25" s="248">
        <f>IF(S25=0,0,IF(S25&gt;20,S25+60,LOOKUP(S25,Data!C$3:C$23,Data!D$3:D$23)))</f>
        <v>0</v>
      </c>
      <c r="AA25" s="248"/>
      <c r="AB25" s="248"/>
      <c r="AC25" s="248"/>
      <c r="AD25" s="245"/>
      <c r="AE25" s="245"/>
      <c r="AF25" s="245"/>
      <c r="AG25" s="246">
        <f t="shared" si="0"/>
        <v>0</v>
      </c>
      <c r="AH25" s="246"/>
      <c r="AI25" s="246"/>
      <c r="AK25" s="247"/>
      <c r="AL25" s="247"/>
      <c r="AM25" s="247"/>
      <c r="AN25" s="247"/>
      <c r="AO25" s="247"/>
      <c r="AT25" s="246"/>
      <c r="AU25" s="246"/>
      <c r="AV25" s="246">
        <v>5</v>
      </c>
      <c r="AW25" s="246"/>
      <c r="AX25" s="246">
        <v>5</v>
      </c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>
        <f t="shared" si="1"/>
        <v>10</v>
      </c>
      <c r="CI25" s="246"/>
    </row>
    <row r="26" spans="3:87" ht="12">
      <c r="C26" s="246" t="s">
        <v>129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 t="s">
        <v>5</v>
      </c>
      <c r="N26" s="246"/>
      <c r="O26" s="246"/>
      <c r="P26" s="246"/>
      <c r="Q26" s="246"/>
      <c r="R26" s="246"/>
      <c r="S26" s="245"/>
      <c r="T26" s="245"/>
      <c r="U26" s="245"/>
      <c r="V26" s="246">
        <f>INT((AT26*Basics!$N$11+AV26*Basics!$N$12+AX26*Basics!$N$13+AZ26*Basics!$N$14+BB26*Basics!$N$15+BD26*Basics!$N$16+BF26*Basics!$N$17+BH26*Basics!$N$19+BJ26*Basics!$N$20+BL26*Basics!$N$21+BN26*Basics!$N$22+BP26*Basics!$N$23+BR26*Basics!$N$24+BT26*Basics!$N$25+BV26*Basics!$N$27+BX26*Basics!$N$28+BZ26*Basics!$N$29+CB26*Basics!$N$30+CD26*Basics!$N$31+CF26*Basics!$N$32)/CH26)</f>
        <v>0</v>
      </c>
      <c r="W26" s="246"/>
      <c r="X26" s="246"/>
      <c r="Y26" s="246"/>
      <c r="Z26" s="248">
        <f>IF(S26&gt;20,S26+60,LOOKUP(S26,Data!C$3:C$23,Data!D$3:D$23))</f>
        <v>-20</v>
      </c>
      <c r="AA26" s="248"/>
      <c r="AB26" s="248"/>
      <c r="AC26" s="248"/>
      <c r="AD26" s="245"/>
      <c r="AE26" s="245"/>
      <c r="AF26" s="245"/>
      <c r="AG26" s="246">
        <f t="shared" si="0"/>
        <v>-20</v>
      </c>
      <c r="AH26" s="246"/>
      <c r="AI26" s="246"/>
      <c r="AK26" s="247"/>
      <c r="AL26" s="247"/>
      <c r="AM26" s="247"/>
      <c r="AN26" s="247"/>
      <c r="AO26" s="247"/>
      <c r="AT26" s="246"/>
      <c r="AU26" s="246"/>
      <c r="AV26" s="246">
        <v>1</v>
      </c>
      <c r="AW26" s="246"/>
      <c r="AX26" s="246">
        <v>2</v>
      </c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>
        <v>2</v>
      </c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>
        <v>5</v>
      </c>
      <c r="CE26" s="246"/>
      <c r="CF26" s="246"/>
      <c r="CG26" s="246"/>
      <c r="CH26" s="246">
        <f t="shared" si="1"/>
        <v>10</v>
      </c>
      <c r="CI26" s="246"/>
    </row>
    <row r="27" spans="3:87" ht="12">
      <c r="C27" s="246" t="s">
        <v>253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 t="s">
        <v>5</v>
      </c>
      <c r="N27" s="246"/>
      <c r="O27" s="246"/>
      <c r="P27" s="246"/>
      <c r="Q27" s="246"/>
      <c r="R27" s="246"/>
      <c r="S27" s="245"/>
      <c r="T27" s="245"/>
      <c r="U27" s="245"/>
      <c r="V27" s="246">
        <f>INT((AT27*Basics!$N$11+AV27*Basics!$N$12+AX27*Basics!$N$13+AZ27*Basics!$N$14+BB27*Basics!$N$15+BD27*Basics!$N$16+BF27*Basics!$N$17+BH27*Basics!$N$19+BJ27*Basics!$N$20+BL27*Basics!$N$21+BN27*Basics!$N$22+BP27*Basics!$N$23+BR27*Basics!$N$24+BT27*Basics!$N$25+BV27*Basics!$N$27+BX27*Basics!$N$28+BZ27*Basics!$N$29+CB27*Basics!$N$30+CD27*Basics!$N$31+CF27*Basics!$N$32)/CH27)</f>
        <v>0</v>
      </c>
      <c r="W27" s="246"/>
      <c r="X27" s="246"/>
      <c r="Y27" s="246"/>
      <c r="Z27" s="248">
        <f>IF(S27&gt;20,S27+60,LOOKUP(S27,Data!C$3:C$23,Data!D$3:D$23))</f>
        <v>-20</v>
      </c>
      <c r="AA27" s="248"/>
      <c r="AB27" s="248"/>
      <c r="AC27" s="248"/>
      <c r="AD27" s="245"/>
      <c r="AE27" s="245"/>
      <c r="AF27" s="245"/>
      <c r="AG27" s="246">
        <f t="shared" si="0"/>
        <v>-20</v>
      </c>
      <c r="AH27" s="246"/>
      <c r="AI27" s="246"/>
      <c r="AK27" s="247"/>
      <c r="AL27" s="247"/>
      <c r="AM27" s="247"/>
      <c r="AN27" s="247"/>
      <c r="AO27" s="247"/>
      <c r="AT27" s="246"/>
      <c r="AU27" s="246"/>
      <c r="AV27" s="246"/>
      <c r="AW27" s="246"/>
      <c r="AX27" s="246">
        <v>4</v>
      </c>
      <c r="AY27" s="246"/>
      <c r="AZ27" s="246"/>
      <c r="BA27" s="246"/>
      <c r="BB27" s="246"/>
      <c r="BC27" s="246"/>
      <c r="BD27" s="246">
        <v>4</v>
      </c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>
        <v>2</v>
      </c>
      <c r="CE27" s="246"/>
      <c r="CF27" s="246"/>
      <c r="CG27" s="246"/>
      <c r="CH27" s="246">
        <f t="shared" si="1"/>
        <v>10</v>
      </c>
      <c r="CI27" s="246"/>
    </row>
    <row r="28" spans="1:95" s="11" customFormat="1" ht="12">
      <c r="A28" s="71"/>
      <c r="B28" s="75"/>
      <c r="C28" s="248" t="s">
        <v>120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6" t="s">
        <v>546</v>
      </c>
      <c r="N28" s="246"/>
      <c r="O28" s="246"/>
      <c r="P28" s="246"/>
      <c r="Q28" s="246"/>
      <c r="R28" s="246"/>
      <c r="S28" s="245"/>
      <c r="T28" s="245"/>
      <c r="U28" s="245"/>
      <c r="V28" s="246">
        <f>INT((AT28*Basics!$N$11+AV28*Basics!$N$12+AX28*Basics!$N$13+AZ28*Basics!$N$14+BB28*Basics!$N$15+BD28*Basics!$N$16+BF28*Basics!$N$17+BH28*Basics!$N$19+BJ28*Basics!$N$20+BL28*Basics!$N$21+BN28*Basics!$N$22+BP28*Basics!$N$23+BR28*Basics!$N$24+BT28*Basics!$N$25+BV28*Basics!$N$27+BX28*Basics!$N$28+BZ28*Basics!$N$29+CB28*Basics!$N$30+CD28*Basics!$N$31+CF28*Basics!$N$32)/CH28)</f>
        <v>0</v>
      </c>
      <c r="W28" s="246"/>
      <c r="X28" s="246"/>
      <c r="Y28" s="246"/>
      <c r="Z28" s="248">
        <f>IF(S28&gt;20,S28+60,LOOKUP(S28,Data!C$3:C$23,Data!D$3:D$23))</f>
        <v>-20</v>
      </c>
      <c r="AA28" s="248"/>
      <c r="AB28" s="248"/>
      <c r="AC28" s="248"/>
      <c r="AD28" s="245"/>
      <c r="AE28" s="245"/>
      <c r="AF28" s="245"/>
      <c r="AG28" s="246">
        <f t="shared" si="0"/>
        <v>-20</v>
      </c>
      <c r="AH28" s="246"/>
      <c r="AI28" s="246"/>
      <c r="AJ28" s="12"/>
      <c r="AK28" s="247"/>
      <c r="AL28" s="247"/>
      <c r="AM28" s="247"/>
      <c r="AN28" s="247"/>
      <c r="AO28" s="247"/>
      <c r="AP28" s="12"/>
      <c r="AQ28" s="12"/>
      <c r="AR28" s="12"/>
      <c r="AS28" s="12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>
        <v>2</v>
      </c>
      <c r="BK28" s="246"/>
      <c r="BL28" s="246"/>
      <c r="BM28" s="246"/>
      <c r="BN28" s="246">
        <v>2</v>
      </c>
      <c r="BO28" s="246"/>
      <c r="BP28" s="246">
        <v>2</v>
      </c>
      <c r="BQ28" s="246"/>
      <c r="BR28" s="246"/>
      <c r="BS28" s="246"/>
      <c r="BT28" s="246"/>
      <c r="BU28" s="246"/>
      <c r="BV28" s="246">
        <v>4</v>
      </c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>
        <f t="shared" si="1"/>
        <v>10</v>
      </c>
      <c r="CI28" s="246"/>
      <c r="CJ28" s="26"/>
      <c r="CK28" s="26"/>
      <c r="CL28" s="26"/>
      <c r="CM28" s="26"/>
      <c r="CN28" s="26"/>
      <c r="CO28" s="26"/>
      <c r="CP28" s="26"/>
      <c r="CQ28" s="26"/>
    </row>
    <row r="29" spans="1:95" s="77" customFormat="1" ht="12">
      <c r="A29" s="79"/>
      <c r="B29" s="83" t="s">
        <v>74</v>
      </c>
      <c r="C29" s="258" t="s">
        <v>93</v>
      </c>
      <c r="D29" s="258"/>
      <c r="E29" s="258"/>
      <c r="F29" s="258"/>
      <c r="G29" s="258"/>
      <c r="H29" s="258"/>
      <c r="I29" s="258"/>
      <c r="J29" s="258"/>
      <c r="K29" s="258"/>
      <c r="L29" s="258"/>
      <c r="M29" s="249" t="s">
        <v>94</v>
      </c>
      <c r="N29" s="249"/>
      <c r="O29" s="249"/>
      <c r="P29" s="249"/>
      <c r="Q29" s="249"/>
      <c r="R29" s="249"/>
      <c r="S29" s="245"/>
      <c r="T29" s="245"/>
      <c r="U29" s="245"/>
      <c r="V29" s="246">
        <f>INT((AT29*Basics!$N$11+AV29*Basics!$N$12+AX29*Basics!$N$13+AZ29*Basics!$N$14+BB29*Basics!$N$15+BD29*Basics!$N$16+BF29*Basics!$N$17+BH29*Basics!$N$19+BJ29*Basics!$N$20+BL29*Basics!$N$21+BN29*Basics!$N$22+BP29*Basics!$N$23+BR29*Basics!$N$24+BT29*Basics!$N$25+BV29*Basics!$N$27+BX29*Basics!$N$28+BZ29*Basics!$N$29+CB29*Basics!$N$30+CD29*Basics!$N$31+CF29*Basics!$N$32)/CH29)</f>
        <v>0</v>
      </c>
      <c r="W29" s="246"/>
      <c r="X29" s="246"/>
      <c r="Y29" s="246"/>
      <c r="Z29" s="248">
        <f>IF(S29&gt;20,S29+60,LOOKUP(S29,Data!C$3:C$23,Data!D$3:D$23))</f>
        <v>-20</v>
      </c>
      <c r="AA29" s="248"/>
      <c r="AB29" s="248"/>
      <c r="AC29" s="248"/>
      <c r="AD29" s="245"/>
      <c r="AE29" s="245"/>
      <c r="AF29" s="245"/>
      <c r="AG29" s="249">
        <f t="shared" si="0"/>
        <v>-20</v>
      </c>
      <c r="AH29" s="249"/>
      <c r="AI29" s="249"/>
      <c r="AJ29" s="78"/>
      <c r="AK29" s="259"/>
      <c r="AL29" s="259"/>
      <c r="AM29" s="259"/>
      <c r="AN29" s="259"/>
      <c r="AO29" s="259"/>
      <c r="AP29" s="78"/>
      <c r="AQ29" s="78"/>
      <c r="AR29" s="78"/>
      <c r="AS29" s="78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>
        <v>2</v>
      </c>
      <c r="BU29" s="249"/>
      <c r="BV29" s="249"/>
      <c r="BW29" s="249"/>
      <c r="BX29" s="249">
        <v>4</v>
      </c>
      <c r="BY29" s="249"/>
      <c r="BZ29" s="249">
        <v>2</v>
      </c>
      <c r="CA29" s="249"/>
      <c r="CB29" s="249"/>
      <c r="CC29" s="249"/>
      <c r="CD29" s="249"/>
      <c r="CE29" s="249"/>
      <c r="CF29" s="249">
        <v>2</v>
      </c>
      <c r="CG29" s="249"/>
      <c r="CH29" s="249">
        <f t="shared" si="1"/>
        <v>10</v>
      </c>
      <c r="CI29" s="249"/>
      <c r="CJ29" s="79"/>
      <c r="CK29" s="79"/>
      <c r="CL29" s="79"/>
      <c r="CM29" s="79"/>
      <c r="CN29" s="79"/>
      <c r="CO29" s="79"/>
      <c r="CP29" s="79"/>
      <c r="CQ29" s="79"/>
    </row>
    <row r="30" spans="1:95" s="77" customFormat="1" ht="12">
      <c r="A30" s="79"/>
      <c r="B30" s="83" t="s">
        <v>75</v>
      </c>
      <c r="C30" s="258" t="s">
        <v>95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49" t="s">
        <v>94</v>
      </c>
      <c r="N30" s="249"/>
      <c r="O30" s="249"/>
      <c r="P30" s="249"/>
      <c r="Q30" s="249"/>
      <c r="R30" s="249"/>
      <c r="S30" s="245"/>
      <c r="T30" s="245"/>
      <c r="U30" s="245"/>
      <c r="V30" s="246">
        <f>INT((AT30*Basics!$N$11+AV30*Basics!$N$12+AX30*Basics!$N$13+AZ30*Basics!$N$14+BB30*Basics!$N$15+BD30*Basics!$N$16+BF30*Basics!$N$17+BH30*Basics!$N$19+BJ30*Basics!$N$20+BL30*Basics!$N$21+BN30*Basics!$N$22+BP30*Basics!$N$23+BR30*Basics!$N$24+BT30*Basics!$N$25+BV30*Basics!$N$27+BX30*Basics!$N$28+BZ30*Basics!$N$29+CB30*Basics!$N$30+CD30*Basics!$N$31+CF30*Basics!$N$32)/CH30)</f>
        <v>0</v>
      </c>
      <c r="W30" s="246"/>
      <c r="X30" s="246"/>
      <c r="Y30" s="246"/>
      <c r="Z30" s="248">
        <f>IF(S30&gt;20,S30+60,LOOKUP(S30,Data!C$3:C$23,Data!D$3:D$23))</f>
        <v>-20</v>
      </c>
      <c r="AA30" s="248"/>
      <c r="AB30" s="248"/>
      <c r="AC30" s="248"/>
      <c r="AD30" s="245"/>
      <c r="AE30" s="245"/>
      <c r="AF30" s="245"/>
      <c r="AG30" s="249">
        <f t="shared" si="0"/>
        <v>-20</v>
      </c>
      <c r="AH30" s="249"/>
      <c r="AI30" s="249"/>
      <c r="AJ30" s="78"/>
      <c r="AK30" s="259"/>
      <c r="AL30" s="259"/>
      <c r="AM30" s="259"/>
      <c r="AN30" s="259"/>
      <c r="AO30" s="259"/>
      <c r="AP30" s="78"/>
      <c r="AQ30" s="78"/>
      <c r="AR30" s="78"/>
      <c r="AS30" s="78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>
        <v>4</v>
      </c>
      <c r="BK30" s="249"/>
      <c r="BL30" s="249"/>
      <c r="BM30" s="249"/>
      <c r="BN30" s="249">
        <v>2</v>
      </c>
      <c r="BO30" s="249"/>
      <c r="BP30" s="249"/>
      <c r="BQ30" s="249"/>
      <c r="BR30" s="249"/>
      <c r="BS30" s="249"/>
      <c r="BT30" s="249">
        <v>2</v>
      </c>
      <c r="BU30" s="249"/>
      <c r="BV30" s="249">
        <v>2</v>
      </c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>
        <f t="shared" si="1"/>
        <v>10</v>
      </c>
      <c r="CI30" s="249"/>
      <c r="CJ30" s="79"/>
      <c r="CK30" s="79"/>
      <c r="CL30" s="79"/>
      <c r="CM30" s="79"/>
      <c r="CN30" s="79"/>
      <c r="CO30" s="79"/>
      <c r="CP30" s="79"/>
      <c r="CQ30" s="79"/>
    </row>
    <row r="31" spans="1:95" s="77" customFormat="1" ht="12">
      <c r="A31" s="79"/>
      <c r="B31" s="83" t="s">
        <v>75</v>
      </c>
      <c r="C31" s="258" t="s">
        <v>96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49" t="s">
        <v>94</v>
      </c>
      <c r="N31" s="249"/>
      <c r="O31" s="249"/>
      <c r="P31" s="249"/>
      <c r="Q31" s="249"/>
      <c r="R31" s="249"/>
      <c r="S31" s="245"/>
      <c r="T31" s="245"/>
      <c r="U31" s="245"/>
      <c r="V31" s="246">
        <f>INT((AT31*Basics!$N$11+AV31*Basics!$N$12+AX31*Basics!$N$13+AZ31*Basics!$N$14+BB31*Basics!$N$15+BD31*Basics!$N$16+BF31*Basics!$N$17+BH31*Basics!$N$19+BJ31*Basics!$N$20+BL31*Basics!$N$21+BN31*Basics!$N$22+BP31*Basics!$N$23+BR31*Basics!$N$24+BT31*Basics!$N$25+BV31*Basics!$N$27+BX31*Basics!$N$28+BZ31*Basics!$N$29+CB31*Basics!$N$30+CD31*Basics!$N$31+CF31*Basics!$N$32)/CH31)</f>
        <v>0</v>
      </c>
      <c r="W31" s="246"/>
      <c r="X31" s="246"/>
      <c r="Y31" s="246"/>
      <c r="Z31" s="248">
        <f>IF(S31&gt;20,S31+60,LOOKUP(S31,Data!C$3:C$23,Data!D$3:D$23))</f>
        <v>-20</v>
      </c>
      <c r="AA31" s="248"/>
      <c r="AB31" s="248"/>
      <c r="AC31" s="248"/>
      <c r="AD31" s="245"/>
      <c r="AE31" s="245"/>
      <c r="AF31" s="245"/>
      <c r="AG31" s="249">
        <f t="shared" si="0"/>
        <v>-20</v>
      </c>
      <c r="AH31" s="249"/>
      <c r="AI31" s="249"/>
      <c r="AJ31" s="78"/>
      <c r="AK31" s="259"/>
      <c r="AL31" s="259"/>
      <c r="AM31" s="259"/>
      <c r="AN31" s="259"/>
      <c r="AO31" s="259"/>
      <c r="AP31" s="78"/>
      <c r="AQ31" s="78"/>
      <c r="AR31" s="78"/>
      <c r="AS31" s="78"/>
      <c r="AT31" s="249"/>
      <c r="AU31" s="249"/>
      <c r="AV31" s="249"/>
      <c r="AW31" s="249"/>
      <c r="AX31" s="249">
        <v>2</v>
      </c>
      <c r="AY31" s="249"/>
      <c r="AZ31" s="249"/>
      <c r="BA31" s="249"/>
      <c r="BB31" s="249"/>
      <c r="BC31" s="249"/>
      <c r="BD31" s="249">
        <v>2</v>
      </c>
      <c r="BE31" s="249"/>
      <c r="BF31" s="249"/>
      <c r="BG31" s="249"/>
      <c r="BH31" s="249"/>
      <c r="BI31" s="249"/>
      <c r="BJ31" s="249">
        <v>4</v>
      </c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>
        <v>2</v>
      </c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>
        <f t="shared" si="1"/>
        <v>10</v>
      </c>
      <c r="CI31" s="249"/>
      <c r="CJ31" s="79"/>
      <c r="CK31" s="79"/>
      <c r="CL31" s="79"/>
      <c r="CM31" s="79"/>
      <c r="CN31" s="79"/>
      <c r="CO31" s="79"/>
      <c r="CP31" s="79"/>
      <c r="CQ31" s="79"/>
    </row>
    <row r="32" spans="1:95" s="77" customFormat="1" ht="12">
      <c r="A32" s="79"/>
      <c r="B32" s="83" t="s">
        <v>74</v>
      </c>
      <c r="C32" s="258" t="s">
        <v>97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49" t="s">
        <v>94</v>
      </c>
      <c r="N32" s="249"/>
      <c r="O32" s="249"/>
      <c r="P32" s="249"/>
      <c r="Q32" s="249"/>
      <c r="R32" s="249"/>
      <c r="S32" s="245"/>
      <c r="T32" s="245"/>
      <c r="U32" s="245"/>
      <c r="V32" s="246">
        <f>INT((AT32*Basics!$N$11+AV32*Basics!$N$12+AX32*Basics!$N$13+AZ32*Basics!$N$14+BB32*Basics!$N$15+BD32*Basics!$N$16+BF32*Basics!$N$17+BH32*Basics!$N$19+BJ32*Basics!$N$20+BL32*Basics!$N$21+BN32*Basics!$N$22+BP32*Basics!$N$23+BR32*Basics!$N$24+BT32*Basics!$N$25+BV32*Basics!$N$27+BX32*Basics!$N$28+BZ32*Basics!$N$29+CB32*Basics!$N$30+CD32*Basics!$N$31+CF32*Basics!$N$32)/CH32)</f>
        <v>0</v>
      </c>
      <c r="W32" s="246"/>
      <c r="X32" s="246"/>
      <c r="Y32" s="246"/>
      <c r="Z32" s="248">
        <f>IF(S32&gt;20,S32+60,LOOKUP(S32,Data!C$3:C$23,Data!D$3:D$23))</f>
        <v>-20</v>
      </c>
      <c r="AA32" s="248"/>
      <c r="AB32" s="248"/>
      <c r="AC32" s="248"/>
      <c r="AD32" s="245"/>
      <c r="AE32" s="245"/>
      <c r="AF32" s="245"/>
      <c r="AG32" s="249">
        <f t="shared" si="0"/>
        <v>-20</v>
      </c>
      <c r="AH32" s="249"/>
      <c r="AI32" s="249"/>
      <c r="AJ32" s="78"/>
      <c r="AK32" s="259"/>
      <c r="AL32" s="259"/>
      <c r="AM32" s="259"/>
      <c r="AN32" s="259"/>
      <c r="AO32" s="259"/>
      <c r="AP32" s="78"/>
      <c r="AQ32" s="78"/>
      <c r="AR32" s="78"/>
      <c r="AS32" s="78"/>
      <c r="AT32" s="249"/>
      <c r="AU32" s="249"/>
      <c r="AV32" s="249">
        <v>1</v>
      </c>
      <c r="AW32" s="249"/>
      <c r="AX32" s="249">
        <v>2</v>
      </c>
      <c r="AY32" s="249"/>
      <c r="AZ32" s="249"/>
      <c r="BA32" s="249"/>
      <c r="BB32" s="249"/>
      <c r="BC32" s="249"/>
      <c r="BD32" s="249">
        <v>2</v>
      </c>
      <c r="BE32" s="249"/>
      <c r="BF32" s="249"/>
      <c r="BG32" s="249"/>
      <c r="BH32" s="249"/>
      <c r="BI32" s="249"/>
      <c r="BJ32" s="249">
        <v>2</v>
      </c>
      <c r="BK32" s="249"/>
      <c r="BL32" s="249"/>
      <c r="BM32" s="249"/>
      <c r="BN32" s="249"/>
      <c r="BO32" s="249"/>
      <c r="BP32" s="249">
        <v>1</v>
      </c>
      <c r="BQ32" s="249"/>
      <c r="BR32" s="249"/>
      <c r="BS32" s="249"/>
      <c r="BT32" s="249">
        <v>2</v>
      </c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>
        <f t="shared" si="1"/>
        <v>10</v>
      </c>
      <c r="CI32" s="249"/>
      <c r="CJ32" s="79"/>
      <c r="CK32" s="79"/>
      <c r="CL32" s="79"/>
      <c r="CM32" s="79"/>
      <c r="CN32" s="79"/>
      <c r="CO32" s="79"/>
      <c r="CP32" s="79"/>
      <c r="CQ32" s="79"/>
    </row>
    <row r="33" spans="1:87" s="77" customFormat="1" ht="12">
      <c r="A33" s="79"/>
      <c r="B33" s="83" t="s">
        <v>74</v>
      </c>
      <c r="C33" s="258" t="s">
        <v>98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49" t="s">
        <v>94</v>
      </c>
      <c r="N33" s="249"/>
      <c r="O33" s="249"/>
      <c r="P33" s="249"/>
      <c r="Q33" s="249"/>
      <c r="R33" s="249"/>
      <c r="S33" s="245"/>
      <c r="T33" s="245"/>
      <c r="U33" s="245"/>
      <c r="V33" s="246">
        <f>INT((AT33*Basics!$N$11+AV33*Basics!$N$12+AX33*Basics!$N$13+AZ33*Basics!$N$14+BB33*Basics!$N$15+BD33*Basics!$N$16+BF33*Basics!$N$17+BH33*Basics!$N$19+BJ33*Basics!$N$20+BL33*Basics!$N$21+BN33*Basics!$N$22+BP33*Basics!$N$23+BR33*Basics!$N$24+BT33*Basics!$N$25+BV33*Basics!$N$27+BX33*Basics!$N$28+BZ33*Basics!$N$29+CB33*Basics!$N$30+CD33*Basics!$N$31+CF33*Basics!$N$32)/CH33)</f>
        <v>0</v>
      </c>
      <c r="W33" s="246"/>
      <c r="X33" s="246"/>
      <c r="Y33" s="246"/>
      <c r="Z33" s="248">
        <f>IF(S33&gt;20,S33+60,LOOKUP(S33,Data!C$3:C$23,Data!D$3:D$23))</f>
        <v>-20</v>
      </c>
      <c r="AA33" s="248"/>
      <c r="AB33" s="248"/>
      <c r="AC33" s="248"/>
      <c r="AD33" s="245"/>
      <c r="AE33" s="245"/>
      <c r="AF33" s="245"/>
      <c r="AG33" s="249">
        <f t="shared" si="0"/>
        <v>-20</v>
      </c>
      <c r="AH33" s="249"/>
      <c r="AI33" s="249"/>
      <c r="AJ33" s="78"/>
      <c r="AK33" s="259"/>
      <c r="AL33" s="259"/>
      <c r="AM33" s="259"/>
      <c r="AN33" s="259"/>
      <c r="AO33" s="259"/>
      <c r="AP33" s="78"/>
      <c r="AQ33" s="78"/>
      <c r="AR33" s="78"/>
      <c r="AS33" s="78"/>
      <c r="AT33" s="249"/>
      <c r="AU33" s="249"/>
      <c r="AV33" s="249"/>
      <c r="AW33" s="249"/>
      <c r="AX33" s="249">
        <v>3</v>
      </c>
      <c r="AY33" s="249"/>
      <c r="AZ33" s="249"/>
      <c r="BA33" s="249"/>
      <c r="BB33" s="249"/>
      <c r="BC33" s="249"/>
      <c r="BD33" s="249">
        <v>3</v>
      </c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>
        <v>2</v>
      </c>
      <c r="BU33" s="249"/>
      <c r="BV33" s="249"/>
      <c r="BW33" s="249"/>
      <c r="BX33" s="249">
        <v>2</v>
      </c>
      <c r="BY33" s="249"/>
      <c r="BZ33" s="249"/>
      <c r="CA33" s="249"/>
      <c r="CB33" s="249"/>
      <c r="CC33" s="249"/>
      <c r="CD33" s="249"/>
      <c r="CE33" s="249"/>
      <c r="CF33" s="249"/>
      <c r="CG33" s="249"/>
      <c r="CH33" s="249">
        <f t="shared" si="1"/>
        <v>10</v>
      </c>
      <c r="CI33" s="249"/>
    </row>
    <row r="34" spans="1:95" s="77" customFormat="1" ht="12">
      <c r="A34" s="79"/>
      <c r="B34" s="75"/>
      <c r="C34" s="248" t="s">
        <v>121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6" t="s">
        <v>546</v>
      </c>
      <c r="N34" s="246"/>
      <c r="O34" s="246"/>
      <c r="P34" s="246"/>
      <c r="Q34" s="246"/>
      <c r="R34" s="246"/>
      <c r="S34" s="245"/>
      <c r="T34" s="245"/>
      <c r="U34" s="245"/>
      <c r="V34" s="246">
        <f>INT((AT34*Basics!$N$11+AV34*Basics!$N$12+AX34*Basics!$N$13+AZ34*Basics!$N$14+BB34*Basics!$N$15+BD34*Basics!$N$16+BF34*Basics!$N$17+BH34*Basics!$N$19+BJ34*Basics!$N$20+BL34*Basics!$N$21+BN34*Basics!$N$22+BP34*Basics!$N$23+BR34*Basics!$N$24+BT34*Basics!$N$25+BV34*Basics!$N$27+BX34*Basics!$N$28+BZ34*Basics!$N$29+CB34*Basics!$N$30+CD34*Basics!$N$31+CF34*Basics!$N$32)/CH34)</f>
        <v>0</v>
      </c>
      <c r="W34" s="246"/>
      <c r="X34" s="246"/>
      <c r="Y34" s="246"/>
      <c r="Z34" s="248">
        <f>IF(S34&gt;20,S34+60,LOOKUP(S34,Data!C$3:C$23,Data!D$3:D$23))</f>
        <v>-20</v>
      </c>
      <c r="AA34" s="248"/>
      <c r="AB34" s="248"/>
      <c r="AC34" s="248"/>
      <c r="AD34" s="245"/>
      <c r="AE34" s="245"/>
      <c r="AF34" s="245"/>
      <c r="AG34" s="246">
        <f>V34+Z34+AD34</f>
        <v>-20</v>
      </c>
      <c r="AH34" s="246"/>
      <c r="AI34" s="246"/>
      <c r="AJ34" s="12"/>
      <c r="AK34" s="247"/>
      <c r="AL34" s="247"/>
      <c r="AM34" s="247"/>
      <c r="AN34" s="247"/>
      <c r="AO34" s="247"/>
      <c r="AP34" s="12"/>
      <c r="AQ34" s="12"/>
      <c r="AR34" s="12"/>
      <c r="AS34" s="12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>
        <v>2</v>
      </c>
      <c r="BK34" s="246"/>
      <c r="BL34" s="246"/>
      <c r="BM34" s="246"/>
      <c r="BN34" s="246">
        <v>2</v>
      </c>
      <c r="BO34" s="246"/>
      <c r="BP34" s="246">
        <v>2</v>
      </c>
      <c r="BQ34" s="246"/>
      <c r="BR34" s="246"/>
      <c r="BS34" s="246"/>
      <c r="BT34" s="246"/>
      <c r="BU34" s="246"/>
      <c r="BV34" s="246">
        <v>4</v>
      </c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>
        <f>SUM(AT34:CG34)</f>
        <v>10</v>
      </c>
      <c r="CI34" s="246"/>
      <c r="CJ34" s="79"/>
      <c r="CK34" s="79"/>
      <c r="CL34" s="79"/>
      <c r="CM34" s="79"/>
      <c r="CN34" s="79"/>
      <c r="CO34" s="79"/>
      <c r="CP34" s="79"/>
      <c r="CQ34" s="79"/>
    </row>
    <row r="35" spans="1:95" s="11" customFormat="1" ht="12">
      <c r="A35" s="71"/>
      <c r="B35" s="83" t="s">
        <v>75</v>
      </c>
      <c r="C35" s="258" t="s">
        <v>99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49" t="s">
        <v>94</v>
      </c>
      <c r="N35" s="249"/>
      <c r="O35" s="249"/>
      <c r="P35" s="249"/>
      <c r="Q35" s="249"/>
      <c r="R35" s="249"/>
      <c r="S35" s="245"/>
      <c r="T35" s="245"/>
      <c r="U35" s="245"/>
      <c r="V35" s="246">
        <f>INT((AT35*Basics!$N$11+AV35*Basics!$N$12+AX35*Basics!$N$13+AZ35*Basics!$N$14+BB35*Basics!$N$15+BD35*Basics!$N$16+BF35*Basics!$N$17+BH35*Basics!$N$19+BJ35*Basics!$N$20+BL35*Basics!$N$21+BN35*Basics!$N$22+BP35*Basics!$N$23+BR35*Basics!$N$24+BT35*Basics!$N$25+BV35*Basics!$N$27+BX35*Basics!$N$28+BZ35*Basics!$N$29+CB35*Basics!$N$30+CD35*Basics!$N$31+CF35*Basics!$N$32)/CH35)</f>
        <v>0</v>
      </c>
      <c r="W35" s="246"/>
      <c r="X35" s="246"/>
      <c r="Y35" s="246"/>
      <c r="Z35" s="248">
        <f>IF(S35&gt;20,S35+60,LOOKUP(S35,Data!C$3:C$23,Data!D$3:D$23))</f>
        <v>-20</v>
      </c>
      <c r="AA35" s="248"/>
      <c r="AB35" s="248"/>
      <c r="AC35" s="248"/>
      <c r="AD35" s="245"/>
      <c r="AE35" s="245"/>
      <c r="AF35" s="245"/>
      <c r="AG35" s="249">
        <f>V35+Z35+AD35</f>
        <v>-20</v>
      </c>
      <c r="AH35" s="249"/>
      <c r="AI35" s="249"/>
      <c r="AJ35" s="78"/>
      <c r="AK35" s="259"/>
      <c r="AL35" s="259"/>
      <c r="AM35" s="259"/>
      <c r="AN35" s="259"/>
      <c r="AO35" s="259"/>
      <c r="AP35" s="78"/>
      <c r="AQ35" s="78"/>
      <c r="AR35" s="78"/>
      <c r="AS35" s="78"/>
      <c r="AT35" s="249">
        <v>1</v>
      </c>
      <c r="AU35" s="249"/>
      <c r="AV35" s="249">
        <v>2</v>
      </c>
      <c r="AW35" s="249"/>
      <c r="AX35" s="249">
        <v>3</v>
      </c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>
        <v>2</v>
      </c>
      <c r="BU35" s="249"/>
      <c r="BV35" s="249"/>
      <c r="BW35" s="249"/>
      <c r="BX35" s="249">
        <v>2</v>
      </c>
      <c r="BY35" s="249"/>
      <c r="BZ35" s="249"/>
      <c r="CA35" s="249"/>
      <c r="CB35" s="249"/>
      <c r="CC35" s="249"/>
      <c r="CD35" s="249"/>
      <c r="CE35" s="249"/>
      <c r="CF35" s="249"/>
      <c r="CG35" s="249"/>
      <c r="CH35" s="249">
        <f>SUM(AT35:CG35)</f>
        <v>10</v>
      </c>
      <c r="CI35" s="249"/>
      <c r="CJ35" s="26"/>
      <c r="CK35" s="26"/>
      <c r="CL35" s="26"/>
      <c r="CM35" s="26"/>
      <c r="CN35" s="26"/>
      <c r="CO35" s="26"/>
      <c r="CP35" s="26"/>
      <c r="CQ35" s="26"/>
    </row>
    <row r="36" spans="2:87" ht="12">
      <c r="B36" s="71" t="s">
        <v>82</v>
      </c>
      <c r="C36" s="248" t="s">
        <v>370</v>
      </c>
      <c r="D36" s="248"/>
      <c r="E36" s="248"/>
      <c r="F36" s="248"/>
      <c r="G36" s="248"/>
      <c r="H36" s="248"/>
      <c r="I36" s="248"/>
      <c r="J36" s="248"/>
      <c r="K36" s="248"/>
      <c r="L36" s="248"/>
      <c r="M36" s="246" t="s">
        <v>478</v>
      </c>
      <c r="N36" s="246"/>
      <c r="O36" s="246"/>
      <c r="P36" s="246"/>
      <c r="Q36" s="246"/>
      <c r="R36" s="246"/>
      <c r="S36" s="245"/>
      <c r="T36" s="245"/>
      <c r="U36" s="245"/>
      <c r="V36" s="246">
        <f>INT((AT36*Basics!$N$11+AV36*Basics!$N$12+AX36*Basics!$N$13+AZ36*Basics!$N$14+BB36*Basics!$N$15+BD36*Basics!$N$16+BF36*Basics!$N$17+BH36*Basics!$N$19+BJ36*Basics!$N$20+BL36*Basics!$N$21+BN36*Basics!$N$22+BP36*Basics!$N$23+BR36*Basics!$N$24+BT36*Basics!$N$25+BV36*Basics!$N$27+BX36*Basics!$N$28+BZ36*Basics!$N$29+CB36*Basics!$N$30+CD36*Basics!$N$31+CF36*Basics!$N$32)/CH36)</f>
        <v>0</v>
      </c>
      <c r="W36" s="246"/>
      <c r="X36" s="246"/>
      <c r="Y36" s="246"/>
      <c r="Z36" s="248">
        <f>IF(S36&gt;20,S36+60,LOOKUP(S36,Data!C$3:C$23,Data!D$3:D$23))</f>
        <v>-20</v>
      </c>
      <c r="AA36" s="248"/>
      <c r="AB36" s="248"/>
      <c r="AC36" s="248"/>
      <c r="AD36" s="245"/>
      <c r="AE36" s="245"/>
      <c r="AF36" s="245"/>
      <c r="AG36" s="246">
        <f t="shared" si="0"/>
        <v>-20</v>
      </c>
      <c r="AH36" s="246"/>
      <c r="AI36" s="246"/>
      <c r="AK36" s="247"/>
      <c r="AL36" s="247"/>
      <c r="AM36" s="247"/>
      <c r="AN36" s="247"/>
      <c r="AO36" s="247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>
        <v>2</v>
      </c>
      <c r="BK36" s="246"/>
      <c r="BL36" s="246"/>
      <c r="BM36" s="246"/>
      <c r="BN36" s="246">
        <v>4</v>
      </c>
      <c r="BO36" s="246"/>
      <c r="BP36" s="246">
        <v>2</v>
      </c>
      <c r="BQ36" s="246"/>
      <c r="BR36" s="246">
        <v>2</v>
      </c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>
        <f t="shared" si="1"/>
        <v>10</v>
      </c>
      <c r="CI36" s="246"/>
    </row>
    <row r="37" spans="1:95" s="71" customFormat="1" ht="12">
      <c r="A37" s="75"/>
      <c r="B37" s="71" t="s">
        <v>82</v>
      </c>
      <c r="C37" s="248" t="s">
        <v>259</v>
      </c>
      <c r="D37" s="248"/>
      <c r="E37" s="248"/>
      <c r="F37" s="248"/>
      <c r="G37" s="248"/>
      <c r="H37" s="248"/>
      <c r="I37" s="248"/>
      <c r="J37" s="248"/>
      <c r="K37" s="248"/>
      <c r="L37" s="248"/>
      <c r="M37" s="246" t="s">
        <v>478</v>
      </c>
      <c r="N37" s="246"/>
      <c r="O37" s="246"/>
      <c r="P37" s="246"/>
      <c r="Q37" s="246"/>
      <c r="R37" s="246"/>
      <c r="S37" s="245"/>
      <c r="T37" s="245"/>
      <c r="U37" s="245"/>
      <c r="V37" s="246">
        <f>INT((AT37*Basics!$N$11+AV37*Basics!$N$12+AX37*Basics!$N$13+AZ37*Basics!$N$14+BB37*Basics!$N$15+BD37*Basics!$N$16+BF37*Basics!$N$17+BH37*Basics!$N$19+BJ37*Basics!$N$20+BL37*Basics!$N$21+BN37*Basics!$N$22+BP37*Basics!$N$23+BR37*Basics!$N$24+BT37*Basics!$N$25+BV37*Basics!$N$27+BX37*Basics!$N$28+BZ37*Basics!$N$29+CB37*Basics!$N$30+CD37*Basics!$N$31+CF37*Basics!$N$32)/CH37)</f>
        <v>0</v>
      </c>
      <c r="W37" s="246"/>
      <c r="X37" s="246"/>
      <c r="Y37" s="246"/>
      <c r="Z37" s="248">
        <f>IF(S37&gt;20,S37+60,LOOKUP(S37,Data!C$3:C$23,Data!D$3:D$23))</f>
        <v>-20</v>
      </c>
      <c r="AA37" s="248"/>
      <c r="AB37" s="248"/>
      <c r="AC37" s="248"/>
      <c r="AD37" s="245"/>
      <c r="AE37" s="245"/>
      <c r="AF37" s="245"/>
      <c r="AG37" s="246">
        <f>V37+Z37+AD37</f>
        <v>-20</v>
      </c>
      <c r="AH37" s="246"/>
      <c r="AI37" s="246"/>
      <c r="AJ37" s="75"/>
      <c r="AK37" s="247"/>
      <c r="AL37" s="247"/>
      <c r="AM37" s="247"/>
      <c r="AN37" s="247"/>
      <c r="AO37" s="247"/>
      <c r="AP37" s="75"/>
      <c r="AQ37" s="75"/>
      <c r="AR37" s="75"/>
      <c r="AS37" s="75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>
        <v>2</v>
      </c>
      <c r="BK37" s="246"/>
      <c r="BL37" s="246">
        <v>2</v>
      </c>
      <c r="BM37" s="246"/>
      <c r="BN37" s="246">
        <v>2</v>
      </c>
      <c r="BO37" s="246"/>
      <c r="BP37" s="246">
        <v>2</v>
      </c>
      <c r="BQ37" s="246"/>
      <c r="BR37" s="246">
        <v>2</v>
      </c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>
        <f>SUM(AT37:CG37)</f>
        <v>10</v>
      </c>
      <c r="CI37" s="246"/>
      <c r="CJ37" s="75"/>
      <c r="CK37" s="75"/>
      <c r="CL37" s="75"/>
      <c r="CM37" s="75"/>
      <c r="CN37" s="75"/>
      <c r="CO37" s="75"/>
      <c r="CP37" s="75"/>
      <c r="CQ37" s="75"/>
    </row>
    <row r="38" spans="2:87" ht="12">
      <c r="B38" s="71" t="s">
        <v>82</v>
      </c>
      <c r="C38" s="248" t="s">
        <v>260</v>
      </c>
      <c r="D38" s="248"/>
      <c r="E38" s="248"/>
      <c r="F38" s="248"/>
      <c r="G38" s="248"/>
      <c r="H38" s="248"/>
      <c r="I38" s="248"/>
      <c r="J38" s="248"/>
      <c r="K38" s="248"/>
      <c r="L38" s="248"/>
      <c r="M38" s="246" t="s">
        <v>478</v>
      </c>
      <c r="N38" s="246"/>
      <c r="O38" s="246"/>
      <c r="P38" s="246"/>
      <c r="Q38" s="246"/>
      <c r="R38" s="246"/>
      <c r="S38" s="245"/>
      <c r="T38" s="245"/>
      <c r="U38" s="245"/>
      <c r="V38" s="246">
        <f>INT((AT38*Basics!$N$11+AV38*Basics!$N$12+AX38*Basics!$N$13+AZ38*Basics!$N$14+BB38*Basics!$N$15+BD38*Basics!$N$16+BF38*Basics!$N$17+BH38*Basics!$N$19+BJ38*Basics!$N$20+BL38*Basics!$N$21+BN38*Basics!$N$22+BP38*Basics!$N$23+BR38*Basics!$N$24+BT38*Basics!$N$25+BV38*Basics!$N$27+BX38*Basics!$N$28+BZ38*Basics!$N$29+CB38*Basics!$N$30+CD38*Basics!$N$31+CF38*Basics!$N$32)/CH38)</f>
        <v>0</v>
      </c>
      <c r="W38" s="246"/>
      <c r="X38" s="246"/>
      <c r="Y38" s="246"/>
      <c r="Z38" s="248">
        <f>IF(S38&gt;20,S38+60,LOOKUP(S38,Data!C$3:C$23,Data!D$3:D$23))</f>
        <v>-20</v>
      </c>
      <c r="AA38" s="248"/>
      <c r="AB38" s="248"/>
      <c r="AC38" s="248"/>
      <c r="AD38" s="245"/>
      <c r="AE38" s="245"/>
      <c r="AF38" s="245"/>
      <c r="AG38" s="246">
        <f t="shared" si="0"/>
        <v>-20</v>
      </c>
      <c r="AH38" s="246"/>
      <c r="AI38" s="246"/>
      <c r="AK38" s="247"/>
      <c r="AL38" s="247"/>
      <c r="AM38" s="247"/>
      <c r="AN38" s="247"/>
      <c r="AO38" s="247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>
        <v>2</v>
      </c>
      <c r="BK38" s="246"/>
      <c r="BL38" s="246">
        <v>2</v>
      </c>
      <c r="BM38" s="246"/>
      <c r="BN38" s="246">
        <v>2</v>
      </c>
      <c r="BO38" s="246"/>
      <c r="BP38" s="246">
        <v>2</v>
      </c>
      <c r="BQ38" s="246"/>
      <c r="BR38" s="246">
        <v>2</v>
      </c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>
        <f t="shared" si="1"/>
        <v>10</v>
      </c>
      <c r="CI38" s="246"/>
    </row>
    <row r="39" spans="3:87" ht="12">
      <c r="C39" s="248" t="s">
        <v>280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6" t="s">
        <v>209</v>
      </c>
      <c r="N39" s="246"/>
      <c r="O39" s="246"/>
      <c r="P39" s="246"/>
      <c r="Q39" s="246"/>
      <c r="R39" s="246"/>
      <c r="S39" s="245"/>
      <c r="T39" s="245"/>
      <c r="U39" s="245"/>
      <c r="V39" s="246">
        <f>INT((AT39*Basics!$N$11+AV39*Basics!$N$12+AX39*Basics!$N$13+AZ39*Basics!$N$14+BB39*Basics!$N$15+BD39*Basics!$N$16+BF39*Basics!$N$17+BH39*Basics!$N$19+BJ39*Basics!$N$20+BL39*Basics!$N$21+BN39*Basics!$N$22+BP39*Basics!$N$23+BR39*Basics!$N$24+BT39*Basics!$N$25+BV39*Basics!$N$27+BX39*Basics!$N$28+BZ39*Basics!$N$29+CB39*Basics!$N$30+CD39*Basics!$N$31+CF39*Basics!$N$32)/CH39)</f>
        <v>0</v>
      </c>
      <c r="W39" s="246"/>
      <c r="X39" s="246"/>
      <c r="Y39" s="246"/>
      <c r="Z39" s="248">
        <f>IF(S39&gt;20,S39+60,LOOKUP(S39,Data!C$3:C$23,Data!D$3:D$23))</f>
        <v>-20</v>
      </c>
      <c r="AA39" s="248"/>
      <c r="AB39" s="248"/>
      <c r="AC39" s="248"/>
      <c r="AD39" s="245"/>
      <c r="AE39" s="245"/>
      <c r="AF39" s="245"/>
      <c r="AG39" s="246">
        <f t="shared" si="0"/>
        <v>-20</v>
      </c>
      <c r="AH39" s="246"/>
      <c r="AI39" s="246"/>
      <c r="AK39" s="247"/>
      <c r="AL39" s="247"/>
      <c r="AM39" s="247"/>
      <c r="AN39" s="247"/>
      <c r="AO39" s="247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>
        <v>10</v>
      </c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>
        <f t="shared" si="1"/>
        <v>10</v>
      </c>
      <c r="CI39" s="246"/>
    </row>
    <row r="40" spans="2:87" ht="12">
      <c r="B40" s="71" t="s">
        <v>82</v>
      </c>
      <c r="C40" s="248" t="s">
        <v>353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6" t="s">
        <v>209</v>
      </c>
      <c r="N40" s="246"/>
      <c r="O40" s="246"/>
      <c r="P40" s="246"/>
      <c r="Q40" s="246"/>
      <c r="R40" s="246"/>
      <c r="S40" s="245"/>
      <c r="T40" s="245"/>
      <c r="U40" s="245"/>
      <c r="V40" s="246">
        <f>INT((AT40*Basics!$N$11+AV40*Basics!$N$12+AX40*Basics!$N$13+AZ40*Basics!$N$14+BB40*Basics!$N$15+BD40*Basics!$N$16+BF40*Basics!$N$17+BH40*Basics!$N$19+BJ40*Basics!$N$20+BL40*Basics!$N$21+BN40*Basics!$N$22+BP40*Basics!$N$23+BR40*Basics!$N$24+BT40*Basics!$N$25+BV40*Basics!$N$27+BX40*Basics!$N$28+BZ40*Basics!$N$29+CB40*Basics!$N$30+CD40*Basics!$N$31+CF40*Basics!$N$32)/CH40)</f>
        <v>0</v>
      </c>
      <c r="W40" s="246"/>
      <c r="X40" s="246"/>
      <c r="Y40" s="246"/>
      <c r="Z40" s="248">
        <f>IF(S40&gt;20,S40+60,LOOKUP(S40,Data!C$3:C$23,Data!D$3:D$23))</f>
        <v>-20</v>
      </c>
      <c r="AA40" s="248"/>
      <c r="AB40" s="248"/>
      <c r="AC40" s="248"/>
      <c r="AD40" s="245"/>
      <c r="AE40" s="245"/>
      <c r="AF40" s="245"/>
      <c r="AG40" s="246">
        <f>V40+Z40+AD40</f>
        <v>-20</v>
      </c>
      <c r="AH40" s="246"/>
      <c r="AI40" s="246"/>
      <c r="AK40" s="247"/>
      <c r="AL40" s="247"/>
      <c r="AM40" s="247"/>
      <c r="AN40" s="247"/>
      <c r="AO40" s="247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>
        <v>10</v>
      </c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>
        <f t="shared" si="1"/>
        <v>10</v>
      </c>
      <c r="CI40" s="246"/>
    </row>
    <row r="41" spans="2:87" ht="12">
      <c r="B41" s="71" t="s">
        <v>82</v>
      </c>
      <c r="C41" s="248" t="s">
        <v>289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6" t="s">
        <v>209</v>
      </c>
      <c r="N41" s="246"/>
      <c r="O41" s="246"/>
      <c r="P41" s="246"/>
      <c r="Q41" s="246"/>
      <c r="R41" s="246"/>
      <c r="S41" s="245"/>
      <c r="T41" s="245"/>
      <c r="U41" s="245"/>
      <c r="V41" s="246">
        <f>INT((AT41*Basics!$N$11+AV41*Basics!$N$12+AX41*Basics!$N$13+AZ41*Basics!$N$14+BB41*Basics!$N$15+BD41*Basics!$N$16+BF41*Basics!$N$17+BH41*Basics!$N$19+BJ41*Basics!$N$20+BL41*Basics!$N$21+BN41*Basics!$N$22+BP41*Basics!$N$23+BR41*Basics!$N$24+BT41*Basics!$N$25+BV41*Basics!$N$27+BX41*Basics!$N$28+BZ41*Basics!$N$29+CB41*Basics!$N$30+CD41*Basics!$N$31+CF41*Basics!$N$32)/CH41)</f>
        <v>0</v>
      </c>
      <c r="W41" s="246"/>
      <c r="X41" s="246"/>
      <c r="Y41" s="246"/>
      <c r="Z41" s="248">
        <f>IF(S41&gt;20,S41+60,LOOKUP(S41,Data!C$3:C$23,Data!D$3:D$23))</f>
        <v>-20</v>
      </c>
      <c r="AA41" s="248"/>
      <c r="AB41" s="248"/>
      <c r="AC41" s="248"/>
      <c r="AD41" s="245"/>
      <c r="AE41" s="245"/>
      <c r="AF41" s="245"/>
      <c r="AG41" s="246">
        <f t="shared" si="0"/>
        <v>-20</v>
      </c>
      <c r="AH41" s="246"/>
      <c r="AI41" s="246"/>
      <c r="AK41" s="247"/>
      <c r="AL41" s="247"/>
      <c r="AM41" s="247"/>
      <c r="AN41" s="247"/>
      <c r="AO41" s="247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>
        <v>10</v>
      </c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>
        <f t="shared" si="1"/>
        <v>10</v>
      </c>
      <c r="CI41" s="246"/>
    </row>
    <row r="42" spans="2:87" ht="12">
      <c r="B42" s="71" t="s">
        <v>82</v>
      </c>
      <c r="C42" s="248" t="s">
        <v>100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6" t="s">
        <v>209</v>
      </c>
      <c r="N42" s="246"/>
      <c r="O42" s="246"/>
      <c r="P42" s="246"/>
      <c r="Q42" s="246"/>
      <c r="R42" s="246"/>
      <c r="S42" s="245"/>
      <c r="T42" s="245"/>
      <c r="U42" s="245"/>
      <c r="V42" s="246">
        <f>INT((AT42*Basics!$N$11+AV42*Basics!$N$12+AX42*Basics!$N$13+AZ42*Basics!$N$14+BB42*Basics!$N$15+BD42*Basics!$N$16+BF42*Basics!$N$17+BH42*Basics!$N$19+BJ42*Basics!$N$20+BL42*Basics!$N$21+BN42*Basics!$N$22+BP42*Basics!$N$23+BR42*Basics!$N$24+BT42*Basics!$N$25+BV42*Basics!$N$27+BX42*Basics!$N$28+BZ42*Basics!$N$29+CB42*Basics!$N$30+CD42*Basics!$N$31+CF42*Basics!$N$32)/CH42)</f>
        <v>0</v>
      </c>
      <c r="W42" s="246"/>
      <c r="X42" s="246"/>
      <c r="Y42" s="246"/>
      <c r="Z42" s="248">
        <f>IF(S42&gt;20,S42+60,LOOKUP(S42,Data!C$3:C$23,Data!D$3:D$23))</f>
        <v>-20</v>
      </c>
      <c r="AA42" s="248"/>
      <c r="AB42" s="248"/>
      <c r="AC42" s="248"/>
      <c r="AD42" s="245"/>
      <c r="AE42" s="245"/>
      <c r="AF42" s="245"/>
      <c r="AG42" s="246">
        <f>V42+Z42+AD42</f>
        <v>-20</v>
      </c>
      <c r="AH42" s="246"/>
      <c r="AI42" s="246"/>
      <c r="AK42" s="247"/>
      <c r="AL42" s="247"/>
      <c r="AM42" s="247"/>
      <c r="AN42" s="247"/>
      <c r="AO42" s="247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>
        <v>10</v>
      </c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>
        <f t="shared" si="1"/>
        <v>10</v>
      </c>
      <c r="CI42" s="246"/>
    </row>
    <row r="43" spans="1:95" s="36" customFormat="1" ht="12">
      <c r="A43" s="71"/>
      <c r="B43" s="75"/>
      <c r="C43" s="248" t="s">
        <v>520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6" t="s">
        <v>190</v>
      </c>
      <c r="N43" s="246"/>
      <c r="O43" s="246"/>
      <c r="P43" s="246"/>
      <c r="Q43" s="246"/>
      <c r="R43" s="246"/>
      <c r="S43" s="245"/>
      <c r="T43" s="245"/>
      <c r="U43" s="245"/>
      <c r="V43" s="246">
        <f>INT((AT43*Basics!$N$11+AV43*Basics!$N$12+AX43*Basics!$N$13+AZ43*Basics!$N$14+BB43*Basics!$N$15+BD43*Basics!$N$16+BF43*Basics!$N$17+BH43*Basics!$N$19+BJ43*Basics!$N$20+BL43*Basics!$N$21+BN43*Basics!$N$22+BP43*Basics!$N$23+BR43*Basics!$N$24+BT43*Basics!$N$25+BV43*Basics!$N$27+BX43*Basics!$N$28+BZ43*Basics!$N$29+CB43*Basics!$N$30+CD43*Basics!$N$31+CF43*Basics!$N$32)/CH43)</f>
        <v>0</v>
      </c>
      <c r="W43" s="246"/>
      <c r="X43" s="246"/>
      <c r="Y43" s="246"/>
      <c r="Z43" s="248">
        <f>IF(S43&gt;20,S43+60,LOOKUP(S43,Data!C$3:C$23,Data!D$3:D$23))</f>
        <v>-20</v>
      </c>
      <c r="AA43" s="248"/>
      <c r="AB43" s="248"/>
      <c r="AC43" s="248"/>
      <c r="AD43" s="245"/>
      <c r="AE43" s="245"/>
      <c r="AF43" s="245"/>
      <c r="AG43" s="246">
        <f>V43+Z43+AD43</f>
        <v>-20</v>
      </c>
      <c r="AH43" s="246"/>
      <c r="AI43" s="246"/>
      <c r="AJ43" s="37"/>
      <c r="AK43" s="247"/>
      <c r="AL43" s="247"/>
      <c r="AM43" s="247"/>
      <c r="AN43" s="247"/>
      <c r="AO43" s="247"/>
      <c r="AP43" s="37"/>
      <c r="AQ43" s="37"/>
      <c r="AR43" s="37"/>
      <c r="AS43" s="37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>
        <v>1</v>
      </c>
      <c r="BM43" s="246"/>
      <c r="BN43" s="246">
        <v>2</v>
      </c>
      <c r="BO43" s="246"/>
      <c r="BP43" s="246">
        <v>3</v>
      </c>
      <c r="BQ43" s="246"/>
      <c r="BR43" s="246">
        <v>3</v>
      </c>
      <c r="BS43" s="246"/>
      <c r="BT43" s="246">
        <v>1</v>
      </c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>
        <f>SUM(AT43:CG43)</f>
        <v>10</v>
      </c>
      <c r="CI43" s="246"/>
      <c r="CJ43" s="37"/>
      <c r="CK43" s="37"/>
      <c r="CL43" s="37"/>
      <c r="CM43" s="37"/>
      <c r="CN43" s="37"/>
      <c r="CO43" s="37"/>
      <c r="CP43" s="37"/>
      <c r="CQ43" s="37"/>
    </row>
    <row r="44" spans="1:95" s="9" customFormat="1" ht="12">
      <c r="A44" s="71"/>
      <c r="B44" s="75"/>
      <c r="C44" s="248" t="s">
        <v>193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6" t="s">
        <v>190</v>
      </c>
      <c r="N44" s="246"/>
      <c r="O44" s="246"/>
      <c r="P44" s="246"/>
      <c r="Q44" s="246"/>
      <c r="R44" s="246"/>
      <c r="S44" s="245"/>
      <c r="T44" s="245"/>
      <c r="U44" s="245"/>
      <c r="V44" s="246">
        <f>INT((AT44*Basics!$N$11+AV44*Basics!$N$12+AX44*Basics!$N$13+AZ44*Basics!$N$14+BB44*Basics!$N$15+BD44*Basics!$N$16+BF44*Basics!$N$17+BH44*Basics!$N$19+BJ44*Basics!$N$20+BL44*Basics!$N$21+BN44*Basics!$N$22+BP44*Basics!$N$23+BR44*Basics!$N$24+BT44*Basics!$N$25+BV44*Basics!$N$27+BX44*Basics!$N$28+BZ44*Basics!$N$29+CB44*Basics!$N$30+CD44*Basics!$N$31+CF44*Basics!$N$32)/CH44)</f>
        <v>0</v>
      </c>
      <c r="W44" s="246"/>
      <c r="X44" s="246"/>
      <c r="Y44" s="246"/>
      <c r="Z44" s="248">
        <f>IF(S44&gt;20,S44+60,LOOKUP(S44,Data!C$3:C$23,Data!D$3:D$23))</f>
        <v>-20</v>
      </c>
      <c r="AA44" s="248"/>
      <c r="AB44" s="248"/>
      <c r="AC44" s="248"/>
      <c r="AD44" s="245"/>
      <c r="AE44" s="245"/>
      <c r="AF44" s="245"/>
      <c r="AG44" s="246">
        <f>V44+Z44+AD44</f>
        <v>-20</v>
      </c>
      <c r="AH44" s="246"/>
      <c r="AI44" s="246"/>
      <c r="AJ44" s="11"/>
      <c r="AK44" s="247"/>
      <c r="AL44" s="247"/>
      <c r="AM44" s="247"/>
      <c r="AN44" s="247"/>
      <c r="AO44" s="247"/>
      <c r="AP44" s="11"/>
      <c r="AQ44" s="11"/>
      <c r="AR44" s="11"/>
      <c r="AS44" s="11"/>
      <c r="AT44" s="246"/>
      <c r="AU44" s="246"/>
      <c r="AV44" s="246"/>
      <c r="AW44" s="246"/>
      <c r="AX44" s="246">
        <v>3</v>
      </c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>
        <v>2</v>
      </c>
      <c r="BK44" s="246"/>
      <c r="BL44" s="246"/>
      <c r="BM44" s="246"/>
      <c r="BN44" s="246">
        <v>2</v>
      </c>
      <c r="BO44" s="246"/>
      <c r="BP44" s="246">
        <v>2</v>
      </c>
      <c r="BQ44" s="246"/>
      <c r="BR44" s="246">
        <v>1</v>
      </c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>
        <f>SUM(AT44:CG44)</f>
        <v>10</v>
      </c>
      <c r="CI44" s="246"/>
      <c r="CJ44" s="26"/>
      <c r="CK44" s="26"/>
      <c r="CL44" s="26"/>
      <c r="CM44" s="26"/>
      <c r="CN44" s="26"/>
      <c r="CO44" s="26"/>
      <c r="CP44" s="26"/>
      <c r="CQ44" s="26"/>
    </row>
    <row r="45" spans="3:87" ht="12">
      <c r="C45" s="248" t="s">
        <v>283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6" t="s">
        <v>190</v>
      </c>
      <c r="N45" s="246"/>
      <c r="O45" s="246"/>
      <c r="P45" s="246"/>
      <c r="Q45" s="246"/>
      <c r="R45" s="246"/>
      <c r="S45" s="245"/>
      <c r="T45" s="245"/>
      <c r="U45" s="245"/>
      <c r="V45" s="246">
        <f>INT((AT45*Basics!$N$11+AV45*Basics!$N$12+AX45*Basics!$N$13+AZ45*Basics!$N$14+BB45*Basics!$N$15+BD45*Basics!$N$16+BF45*Basics!$N$17+BH45*Basics!$N$19+BJ45*Basics!$N$20+BL45*Basics!$N$21+BN45*Basics!$N$22+BP45*Basics!$N$23+BR45*Basics!$N$24+BT45*Basics!$N$25+BV45*Basics!$N$27+BX45*Basics!$N$28+BZ45*Basics!$N$29+CB45*Basics!$N$30+CD45*Basics!$N$31+CF45*Basics!$N$32)/CH45)</f>
        <v>0</v>
      </c>
      <c r="W45" s="246"/>
      <c r="X45" s="246"/>
      <c r="Y45" s="246"/>
      <c r="Z45" s="248">
        <f>IF(S45&gt;20,S45+60,LOOKUP(S45,Data!C$3:C$23,Data!D$3:D$23))</f>
        <v>-20</v>
      </c>
      <c r="AA45" s="248"/>
      <c r="AB45" s="248"/>
      <c r="AC45" s="248"/>
      <c r="AD45" s="245"/>
      <c r="AE45" s="245"/>
      <c r="AF45" s="245"/>
      <c r="AG45" s="246">
        <f>V45+Z45+AD45</f>
        <v>-20</v>
      </c>
      <c r="AH45" s="246"/>
      <c r="AI45" s="246"/>
      <c r="AK45" s="247"/>
      <c r="AL45" s="247"/>
      <c r="AM45" s="247"/>
      <c r="AN45" s="247"/>
      <c r="AO45" s="247"/>
      <c r="AT45" s="246"/>
      <c r="AU45" s="246"/>
      <c r="AV45" s="246"/>
      <c r="AW45" s="246"/>
      <c r="AX45" s="246">
        <v>2</v>
      </c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>
        <v>3</v>
      </c>
      <c r="BK45" s="246"/>
      <c r="BL45" s="246"/>
      <c r="BM45" s="246"/>
      <c r="BN45" s="246">
        <v>2</v>
      </c>
      <c r="BO45" s="246"/>
      <c r="BP45" s="246">
        <v>2</v>
      </c>
      <c r="BQ45" s="246"/>
      <c r="BR45" s="246">
        <v>1</v>
      </c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>
        <f t="shared" si="1"/>
        <v>10</v>
      </c>
      <c r="CI45" s="246"/>
    </row>
    <row r="46" spans="3:87" ht="12">
      <c r="C46" s="248" t="s">
        <v>191</v>
      </c>
      <c r="D46" s="248"/>
      <c r="E46" s="248"/>
      <c r="F46" s="248"/>
      <c r="G46" s="248"/>
      <c r="H46" s="248"/>
      <c r="I46" s="248"/>
      <c r="J46" s="248"/>
      <c r="K46" s="248"/>
      <c r="L46" s="248"/>
      <c r="M46" s="246" t="s">
        <v>190</v>
      </c>
      <c r="N46" s="246"/>
      <c r="O46" s="246"/>
      <c r="P46" s="246"/>
      <c r="Q46" s="246"/>
      <c r="R46" s="246"/>
      <c r="S46" s="245"/>
      <c r="T46" s="245"/>
      <c r="U46" s="245"/>
      <c r="V46" s="246">
        <f>INT((AT46*Basics!$N$11+AV46*Basics!$N$12+AX46*Basics!$N$13+AZ46*Basics!$N$14+BB46*Basics!$N$15+BD46*Basics!$N$16+BF46*Basics!$N$17+BH46*Basics!$N$19+BJ46*Basics!$N$20+BL46*Basics!$N$21+BN46*Basics!$N$22+BP46*Basics!$N$23+BR46*Basics!$N$24+BT46*Basics!$N$25+BV46*Basics!$N$27+BX46*Basics!$N$28+BZ46*Basics!$N$29+CB46*Basics!$N$30+CD46*Basics!$N$31+CF46*Basics!$N$32)/CH46)</f>
        <v>0</v>
      </c>
      <c r="W46" s="246"/>
      <c r="X46" s="246"/>
      <c r="Y46" s="246"/>
      <c r="Z46" s="248">
        <f>IF(S46&gt;20,S46+60,LOOKUP(S46,Data!C$3:C$23,Data!D$3:D$23))</f>
        <v>-20</v>
      </c>
      <c r="AA46" s="248"/>
      <c r="AB46" s="248"/>
      <c r="AC46" s="248"/>
      <c r="AD46" s="245"/>
      <c r="AE46" s="245"/>
      <c r="AF46" s="245"/>
      <c r="AG46" s="246">
        <f t="shared" si="0"/>
        <v>-20</v>
      </c>
      <c r="AH46" s="246"/>
      <c r="AI46" s="246"/>
      <c r="AK46" s="247"/>
      <c r="AL46" s="247"/>
      <c r="AM46" s="247"/>
      <c r="AN46" s="247"/>
      <c r="AO46" s="247"/>
      <c r="AT46" s="246">
        <v>2</v>
      </c>
      <c r="AU46" s="246"/>
      <c r="AV46" s="246">
        <v>6</v>
      </c>
      <c r="AW46" s="246"/>
      <c r="AX46" s="246">
        <v>2</v>
      </c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>
        <f t="shared" si="1"/>
        <v>10</v>
      </c>
      <c r="CI46" s="246"/>
    </row>
    <row r="47" spans="1:95" s="14" customFormat="1" ht="12">
      <c r="A47" s="71"/>
      <c r="B47" s="75"/>
      <c r="C47" s="248" t="s">
        <v>292</v>
      </c>
      <c r="D47" s="248"/>
      <c r="E47" s="248"/>
      <c r="F47" s="248"/>
      <c r="G47" s="248"/>
      <c r="H47" s="248"/>
      <c r="I47" s="248"/>
      <c r="J47" s="248"/>
      <c r="K47" s="248"/>
      <c r="L47" s="248"/>
      <c r="M47" s="246" t="s">
        <v>190</v>
      </c>
      <c r="N47" s="246"/>
      <c r="O47" s="246"/>
      <c r="P47" s="246"/>
      <c r="Q47" s="246"/>
      <c r="R47" s="246"/>
      <c r="S47" s="245"/>
      <c r="T47" s="245"/>
      <c r="U47" s="245"/>
      <c r="V47" s="246">
        <f>INT((AT47*Basics!$N$11+AV47*Basics!$N$12+AX47*Basics!$N$13+AZ47*Basics!$N$14+BB47*Basics!$N$15+BD47*Basics!$N$16+BF47*Basics!$N$17+BH47*Basics!$N$19+BJ47*Basics!$N$20+BL47*Basics!$N$21+BN47*Basics!$N$22+BP47*Basics!$N$23+BR47*Basics!$N$24+BT47*Basics!$N$25+BV47*Basics!$N$27+BX47*Basics!$N$28+BZ47*Basics!$N$29+CB47*Basics!$N$30+CD47*Basics!$N$31+CF47*Basics!$N$32)/CH47)</f>
        <v>0</v>
      </c>
      <c r="W47" s="246"/>
      <c r="X47" s="246"/>
      <c r="Y47" s="246"/>
      <c r="Z47" s="248">
        <f>IF(S47&gt;20,S47+60,LOOKUP(S47,Data!C$3:C$23,Data!D$3:D$23))</f>
        <v>-20</v>
      </c>
      <c r="AA47" s="248"/>
      <c r="AB47" s="248"/>
      <c r="AC47" s="248"/>
      <c r="AD47" s="245"/>
      <c r="AE47" s="245"/>
      <c r="AF47" s="245"/>
      <c r="AG47" s="246">
        <f aca="true" t="shared" si="4" ref="AG47:AG79">V47+Z47+AD47</f>
        <v>-20</v>
      </c>
      <c r="AH47" s="246"/>
      <c r="AI47" s="246"/>
      <c r="AJ47" s="16"/>
      <c r="AK47" s="247"/>
      <c r="AL47" s="247"/>
      <c r="AM47" s="247"/>
      <c r="AN47" s="247"/>
      <c r="AO47" s="247"/>
      <c r="AP47" s="16"/>
      <c r="AQ47" s="16"/>
      <c r="AR47" s="16"/>
      <c r="AS47" s="16"/>
      <c r="AT47" s="246"/>
      <c r="AU47" s="246"/>
      <c r="AV47" s="246"/>
      <c r="AW47" s="246"/>
      <c r="AX47" s="246">
        <v>4</v>
      </c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>
        <v>2</v>
      </c>
      <c r="BO47" s="246"/>
      <c r="BP47" s="246">
        <v>2</v>
      </c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>
        <v>2</v>
      </c>
      <c r="CC47" s="246"/>
      <c r="CD47" s="246"/>
      <c r="CE47" s="246"/>
      <c r="CF47" s="246"/>
      <c r="CG47" s="246"/>
      <c r="CH47" s="246">
        <f aca="true" t="shared" si="5" ref="CH47:CH54">SUM(AT47:CG47)</f>
        <v>10</v>
      </c>
      <c r="CI47" s="246"/>
      <c r="CJ47" s="37"/>
      <c r="CK47" s="37"/>
      <c r="CL47" s="37"/>
      <c r="CM47" s="37"/>
      <c r="CN47" s="37"/>
      <c r="CO47" s="37"/>
      <c r="CP47" s="37"/>
      <c r="CQ47" s="37"/>
    </row>
    <row r="48" spans="1:95" s="32" customFormat="1" ht="12">
      <c r="A48" s="71"/>
      <c r="B48" s="71" t="s">
        <v>82</v>
      </c>
      <c r="C48" s="248" t="s">
        <v>440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6" t="s">
        <v>438</v>
      </c>
      <c r="N48" s="246"/>
      <c r="O48" s="246"/>
      <c r="P48" s="246"/>
      <c r="Q48" s="246"/>
      <c r="R48" s="246"/>
      <c r="S48" s="245"/>
      <c r="T48" s="245"/>
      <c r="U48" s="245"/>
      <c r="V48" s="246">
        <f>INT((AT48*Basics!$N$11+AV48*Basics!$N$12+AX48*Basics!$N$13+AZ48*Basics!$N$14+BB48*Basics!$N$15+BD48*Basics!$N$16+BF48*Basics!$N$17+BH48*Basics!$N$19+BJ48*Basics!$N$20+BL48*Basics!$N$21+BN48*Basics!$N$22+BP48*Basics!$N$23+BR48*Basics!$N$24+BT48*Basics!$N$25+BV48*Basics!$N$27+BX48*Basics!$N$28+BZ48*Basics!$N$29+CB48*Basics!$N$30+CD48*Basics!$N$31+CF48*Basics!$N$32)/CH48)</f>
        <v>0</v>
      </c>
      <c r="W48" s="246"/>
      <c r="X48" s="246"/>
      <c r="Y48" s="246"/>
      <c r="Z48" s="248">
        <f>IF(S48&gt;20,S48+60,LOOKUP(S48,Data!C$3:C$23,Data!D$3:D$23))</f>
        <v>-20</v>
      </c>
      <c r="AA48" s="248"/>
      <c r="AB48" s="248"/>
      <c r="AC48" s="248"/>
      <c r="AD48" s="245"/>
      <c r="AE48" s="245"/>
      <c r="AF48" s="245"/>
      <c r="AG48" s="246">
        <f>V48+Z48+AD48</f>
        <v>-20</v>
      </c>
      <c r="AH48" s="246"/>
      <c r="AI48" s="246"/>
      <c r="AJ48" s="33"/>
      <c r="AK48" s="247"/>
      <c r="AL48" s="247"/>
      <c r="AM48" s="247"/>
      <c r="AN48" s="247"/>
      <c r="AO48" s="247"/>
      <c r="AP48" s="33"/>
      <c r="AQ48" s="33"/>
      <c r="AR48" s="33"/>
      <c r="AS48" s="33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>
        <v>4</v>
      </c>
      <c r="BK48" s="246"/>
      <c r="BL48" s="246"/>
      <c r="BM48" s="246"/>
      <c r="BN48" s="246">
        <v>4</v>
      </c>
      <c r="BO48" s="246"/>
      <c r="BP48" s="246"/>
      <c r="BQ48" s="246"/>
      <c r="BR48" s="246"/>
      <c r="BS48" s="246"/>
      <c r="BT48" s="246">
        <v>2</v>
      </c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>
        <f t="shared" si="5"/>
        <v>10</v>
      </c>
      <c r="CI48" s="246"/>
      <c r="CJ48" s="37"/>
      <c r="CK48" s="37"/>
      <c r="CL48" s="37"/>
      <c r="CM48" s="37"/>
      <c r="CN48" s="37"/>
      <c r="CO48" s="37"/>
      <c r="CP48" s="37"/>
      <c r="CQ48" s="37"/>
    </row>
    <row r="49" spans="2:87" ht="12">
      <c r="B49" s="71" t="s">
        <v>82</v>
      </c>
      <c r="C49" s="248" t="s">
        <v>635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6" t="s">
        <v>438</v>
      </c>
      <c r="N49" s="246"/>
      <c r="O49" s="246"/>
      <c r="P49" s="246"/>
      <c r="Q49" s="246"/>
      <c r="R49" s="246"/>
      <c r="S49" s="245"/>
      <c r="T49" s="245"/>
      <c r="U49" s="245"/>
      <c r="V49" s="246">
        <f>INT((AT49*Basics!$N$11+AV49*Basics!$N$12+AX49*Basics!$N$13+AZ49*Basics!$N$14+BB49*Basics!$N$15+BD49*Basics!$N$16+BF49*Basics!$N$17+BH49*Basics!$N$19+BJ49*Basics!$N$20+BL49*Basics!$N$21+BN49*Basics!$N$22+BP49*Basics!$N$23+BR49*Basics!$N$24+BT49*Basics!$N$25+BV49*Basics!$N$27+BX49*Basics!$N$28+BZ49*Basics!$N$29+CB49*Basics!$N$30+CD49*Basics!$N$31+CF49*Basics!$N$32)/CH49*2)</f>
        <v>0</v>
      </c>
      <c r="W49" s="246"/>
      <c r="X49" s="246"/>
      <c r="Y49" s="246"/>
      <c r="Z49" s="248">
        <f>IF(S49&gt;30,S49+76,LOOKUP(S49,Data!G$3:G$33,Data!H$3:H$33))</f>
        <v>0</v>
      </c>
      <c r="AA49" s="248"/>
      <c r="AB49" s="248"/>
      <c r="AC49" s="248"/>
      <c r="AD49" s="245">
        <v>20</v>
      </c>
      <c r="AE49" s="245"/>
      <c r="AF49" s="245"/>
      <c r="AG49" s="246">
        <f>INT((V49+Z49+AD49))</f>
        <v>20</v>
      </c>
      <c r="AH49" s="246"/>
      <c r="AI49" s="246"/>
      <c r="AK49" s="247"/>
      <c r="AL49" s="247"/>
      <c r="AM49" s="247"/>
      <c r="AN49" s="247"/>
      <c r="AO49" s="247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>
        <v>2</v>
      </c>
      <c r="BO49" s="246"/>
      <c r="BP49" s="246">
        <v>4</v>
      </c>
      <c r="BQ49" s="246"/>
      <c r="BR49" s="246"/>
      <c r="BS49" s="246"/>
      <c r="BT49" s="246">
        <v>4</v>
      </c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>
        <f t="shared" si="5"/>
        <v>10</v>
      </c>
      <c r="CI49" s="246"/>
    </row>
    <row r="50" spans="1:95" s="32" customFormat="1" ht="12">
      <c r="A50" s="71"/>
      <c r="B50" s="71" t="s">
        <v>256</v>
      </c>
      <c r="C50" s="254" t="s">
        <v>213</v>
      </c>
      <c r="D50" s="255"/>
      <c r="E50" s="255"/>
      <c r="F50" s="255"/>
      <c r="G50" s="255"/>
      <c r="H50" s="255"/>
      <c r="I50" s="255"/>
      <c r="J50" s="255"/>
      <c r="K50" s="255"/>
      <c r="L50" s="256"/>
      <c r="M50" s="246" t="s">
        <v>438</v>
      </c>
      <c r="N50" s="246"/>
      <c r="O50" s="246"/>
      <c r="P50" s="246"/>
      <c r="Q50" s="246"/>
      <c r="R50" s="246"/>
      <c r="S50" s="257">
        <v>0</v>
      </c>
      <c r="T50" s="257"/>
      <c r="U50" s="257"/>
      <c r="V50" s="246">
        <f>INT((AT50*Basics!$N$11+AV50*Basics!$N$12+AX50*Basics!$N$13+AZ50*Basics!$N$14+BB50*Basics!$N$15+BD50*Basics!$N$16+BF50*Basics!$N$17+BH50*Basics!$N$19+BJ50*Basics!$N$20+BL50*Basics!$N$21+BN50*Basics!$N$22+BP50*Basics!$N$23+BR50*Basics!$N$24+BT50*Basics!$N$25+BV50*Basics!$N$27+BX50*Basics!$N$28+BZ50*Basics!$N$29+CB50*Basics!$N$30+CD50*Basics!$N$31+CF50*Basics!$N$32)/CH50*2)</f>
        <v>0</v>
      </c>
      <c r="W50" s="246"/>
      <c r="X50" s="246"/>
      <c r="Y50" s="246"/>
      <c r="Z50" s="248">
        <f>IF(S50&gt;30,S50+76,LOOKUP(S50,Data!G$3:G$33,Data!H$3:H$33))</f>
        <v>0</v>
      </c>
      <c r="AA50" s="248"/>
      <c r="AB50" s="248"/>
      <c r="AC50" s="248"/>
      <c r="AD50" s="245"/>
      <c r="AE50" s="245"/>
      <c r="AF50" s="245"/>
      <c r="AG50" s="246">
        <f>INT((V50+Z50+AD50))</f>
        <v>0</v>
      </c>
      <c r="AH50" s="246"/>
      <c r="AI50" s="246"/>
      <c r="AJ50" s="33"/>
      <c r="AK50" s="251"/>
      <c r="AL50" s="251"/>
      <c r="AM50" s="251"/>
      <c r="AN50" s="251"/>
      <c r="AO50" s="251"/>
      <c r="AP50" s="33"/>
      <c r="AQ50" s="33"/>
      <c r="AR50" s="33"/>
      <c r="AS50" s="33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>
        <v>2</v>
      </c>
      <c r="BO50" s="246"/>
      <c r="BP50" s="246">
        <v>4</v>
      </c>
      <c r="BQ50" s="246"/>
      <c r="BR50" s="246"/>
      <c r="BS50" s="246"/>
      <c r="BT50" s="246">
        <v>4</v>
      </c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>
        <f t="shared" si="5"/>
        <v>10</v>
      </c>
      <c r="CI50" s="246"/>
      <c r="CJ50" s="37"/>
      <c r="CK50" s="37"/>
      <c r="CL50" s="37"/>
      <c r="CM50" s="37"/>
      <c r="CN50" s="37"/>
      <c r="CO50" s="37"/>
      <c r="CP50" s="37"/>
      <c r="CQ50" s="37"/>
    </row>
    <row r="51" spans="1:95" s="32" customFormat="1" ht="12">
      <c r="A51" s="71"/>
      <c r="B51" s="71" t="s">
        <v>82</v>
      </c>
      <c r="C51" s="248" t="s">
        <v>439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6" t="s">
        <v>438</v>
      </c>
      <c r="N51" s="246"/>
      <c r="O51" s="246"/>
      <c r="P51" s="246"/>
      <c r="Q51" s="246"/>
      <c r="R51" s="246"/>
      <c r="S51" s="245"/>
      <c r="T51" s="245"/>
      <c r="U51" s="245"/>
      <c r="V51" s="246">
        <f>INT((AT51*Basics!$N$11+AV51*Basics!$N$12+AX51*Basics!$N$13+AZ51*Basics!$N$14+BB51*Basics!$N$15+BD51*Basics!$N$16+BF51*Basics!$N$17+BH51*Basics!$N$19+BJ51*Basics!$N$20+BL51*Basics!$N$21+BN51*Basics!$N$22+BP51*Basics!$N$23+BR51*Basics!$N$24+BT51*Basics!$N$25+BV51*Basics!$N$27+BX51*Basics!$N$28+BZ51*Basics!$N$29+CB51*Basics!$N$30+CD51*Basics!$N$31+CF51*Basics!$N$32)/CH51)</f>
        <v>0</v>
      </c>
      <c r="W51" s="246"/>
      <c r="X51" s="246"/>
      <c r="Y51" s="246"/>
      <c r="Z51" s="248">
        <f>IF(S51&gt;20,S51+60,LOOKUP(S51,Data!C$3:C$23,Data!D$3:D$23))</f>
        <v>-20</v>
      </c>
      <c r="AA51" s="248"/>
      <c r="AB51" s="248"/>
      <c r="AC51" s="248"/>
      <c r="AD51" s="245"/>
      <c r="AE51" s="245"/>
      <c r="AF51" s="245"/>
      <c r="AG51" s="246">
        <f>V51+Z51+AD51</f>
        <v>-20</v>
      </c>
      <c r="AH51" s="246"/>
      <c r="AI51" s="246"/>
      <c r="AJ51" s="33"/>
      <c r="AK51" s="247"/>
      <c r="AL51" s="247"/>
      <c r="AM51" s="247"/>
      <c r="AN51" s="247"/>
      <c r="AO51" s="247"/>
      <c r="AP51" s="33"/>
      <c r="AQ51" s="33"/>
      <c r="AR51" s="33"/>
      <c r="AS51" s="33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>
        <v>2</v>
      </c>
      <c r="BO51" s="246"/>
      <c r="BP51" s="246"/>
      <c r="BQ51" s="246"/>
      <c r="BR51" s="246"/>
      <c r="BS51" s="246"/>
      <c r="BT51" s="246">
        <v>8</v>
      </c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>
        <f t="shared" si="5"/>
        <v>10</v>
      </c>
      <c r="CI51" s="246"/>
      <c r="CJ51" s="37"/>
      <c r="CK51" s="37"/>
      <c r="CL51" s="37"/>
      <c r="CM51" s="37"/>
      <c r="CN51" s="37"/>
      <c r="CO51" s="37"/>
      <c r="CP51" s="37"/>
      <c r="CQ51" s="37"/>
    </row>
    <row r="52" spans="3:87" ht="12">
      <c r="C52" s="246" t="s">
        <v>188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 t="s">
        <v>12</v>
      </c>
      <c r="N52" s="246"/>
      <c r="O52" s="246"/>
      <c r="P52" s="246"/>
      <c r="Q52" s="246"/>
      <c r="R52" s="246"/>
      <c r="S52" s="245"/>
      <c r="T52" s="245"/>
      <c r="U52" s="245"/>
      <c r="V52" s="246">
        <f>INT((AT52*Basics!$N$11+AV52*Basics!$N$12+AX52*Basics!$N$13+AZ52*Basics!$N$14+BB52*Basics!$N$15+BD52*Basics!$N$16+BF52*Basics!$N$17+BH52*Basics!$N$19+BJ52*Basics!$N$20+BL52*Basics!$N$21+BN52*Basics!$N$22+BP52*Basics!$N$23+BR52*Basics!$N$24+BT52*Basics!$N$25+BV52*Basics!$N$27+BX52*Basics!$N$28+BZ52*Basics!$N$29+CB52*Basics!$N$30+CD52*Basics!$N$31+CF52*Basics!$N$32)/CH52)</f>
        <v>0</v>
      </c>
      <c r="W52" s="246"/>
      <c r="X52" s="246"/>
      <c r="Y52" s="246"/>
      <c r="Z52" s="248">
        <f>IF(S52&gt;20,S52+60,LOOKUP(S52,Data!C$3:C$23,Data!D$3:D$23))</f>
        <v>-20</v>
      </c>
      <c r="AA52" s="248"/>
      <c r="AB52" s="248"/>
      <c r="AC52" s="248"/>
      <c r="AD52" s="245"/>
      <c r="AE52" s="245"/>
      <c r="AF52" s="245"/>
      <c r="AG52" s="246">
        <f>V52+Z52+AD52</f>
        <v>-20</v>
      </c>
      <c r="AH52" s="246"/>
      <c r="AI52" s="246"/>
      <c r="AK52" s="247"/>
      <c r="AL52" s="247"/>
      <c r="AM52" s="247"/>
      <c r="AN52" s="247"/>
      <c r="AO52" s="247"/>
      <c r="AT52" s="246"/>
      <c r="AU52" s="246"/>
      <c r="AV52" s="246">
        <v>2</v>
      </c>
      <c r="AW52" s="246"/>
      <c r="AX52" s="246">
        <v>6</v>
      </c>
      <c r="AY52" s="246"/>
      <c r="AZ52" s="246"/>
      <c r="BA52" s="246"/>
      <c r="BB52" s="246"/>
      <c r="BC52" s="246"/>
      <c r="BD52" s="246">
        <v>2</v>
      </c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>
        <f t="shared" si="5"/>
        <v>10</v>
      </c>
      <c r="CI52" s="246"/>
    </row>
    <row r="53" spans="3:87" ht="12">
      <c r="C53" s="246" t="s">
        <v>189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 t="s">
        <v>12</v>
      </c>
      <c r="N53" s="246"/>
      <c r="O53" s="246"/>
      <c r="P53" s="246"/>
      <c r="Q53" s="246"/>
      <c r="R53" s="246"/>
      <c r="S53" s="245"/>
      <c r="T53" s="245"/>
      <c r="U53" s="245"/>
      <c r="V53" s="246">
        <f>INT((AT53*Basics!$N$11+AV53*Basics!$N$12+AX53*Basics!$N$13+AZ53*Basics!$N$14+BB53*Basics!$N$15+BD53*Basics!$N$16+BF53*Basics!$N$17+BH53*Basics!$N$19+BJ53*Basics!$N$20+BL53*Basics!$N$21+BN53*Basics!$N$22+BP53*Basics!$N$23+BR53*Basics!$N$24+BT53*Basics!$N$25+BV53*Basics!$N$27+BX53*Basics!$N$28+BZ53*Basics!$N$29+CB53*Basics!$N$30+CD53*Basics!$N$31+CF53*Basics!$N$32)/CH53)</f>
        <v>0</v>
      </c>
      <c r="W53" s="246"/>
      <c r="X53" s="246"/>
      <c r="Y53" s="246"/>
      <c r="Z53" s="248">
        <f>IF(S53&gt;20,S53+60,LOOKUP(S53,Data!C$3:C$23,Data!D$3:D$23))</f>
        <v>-20</v>
      </c>
      <c r="AA53" s="248"/>
      <c r="AB53" s="248"/>
      <c r="AC53" s="248"/>
      <c r="AD53" s="245"/>
      <c r="AE53" s="245"/>
      <c r="AF53" s="245"/>
      <c r="AG53" s="246">
        <f>V53+Z53+AD53</f>
        <v>-20</v>
      </c>
      <c r="AH53" s="246"/>
      <c r="AI53" s="246"/>
      <c r="AK53" s="247"/>
      <c r="AL53" s="247"/>
      <c r="AM53" s="247"/>
      <c r="AN53" s="247"/>
      <c r="AO53" s="247"/>
      <c r="AT53" s="246"/>
      <c r="AU53" s="246"/>
      <c r="AV53" s="246">
        <v>6</v>
      </c>
      <c r="AW53" s="246"/>
      <c r="AX53" s="246">
        <v>2</v>
      </c>
      <c r="AY53" s="246"/>
      <c r="AZ53" s="246"/>
      <c r="BA53" s="246"/>
      <c r="BB53" s="246"/>
      <c r="BC53" s="246"/>
      <c r="BD53" s="246">
        <v>2</v>
      </c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>
        <f t="shared" si="5"/>
        <v>10</v>
      </c>
      <c r="CI53" s="246"/>
    </row>
    <row r="54" spans="1:95" s="45" customFormat="1" ht="12">
      <c r="A54" s="71"/>
      <c r="B54" s="75"/>
      <c r="C54" s="246" t="s">
        <v>105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 t="s">
        <v>456</v>
      </c>
      <c r="N54" s="246"/>
      <c r="O54" s="246"/>
      <c r="P54" s="246"/>
      <c r="Q54" s="246"/>
      <c r="R54" s="246"/>
      <c r="S54" s="245"/>
      <c r="T54" s="245"/>
      <c r="U54" s="245"/>
      <c r="V54" s="246">
        <f>INT((AT54*Basics!$N$11+AV54*Basics!$N$12+AX54*Basics!$N$13+AZ54*Basics!$N$14+BB54*Basics!$N$15+BD54*Basics!$N$16+BF54*Basics!$N$17+BH54*Basics!$N$19+BJ54*Basics!$N$20+BL54*Basics!$N$21+BN54*Basics!$N$22+BP54*Basics!$N$23+BR54*Basics!$N$24+BT54*Basics!$N$25+BV54*Basics!$N$27+BX54*Basics!$N$28+BZ54*Basics!$N$29+CB54*Basics!$N$30+CD54*Basics!$N$31+CF54*Basics!$N$32)/CH54)</f>
        <v>0</v>
      </c>
      <c r="W54" s="246"/>
      <c r="X54" s="246"/>
      <c r="Y54" s="246"/>
      <c r="Z54" s="248">
        <f>IF(S54&gt;20,S54+60,LOOKUP(S54,Data!C$3:C$23,Data!D$3:D$23))</f>
        <v>-20</v>
      </c>
      <c r="AA54" s="248"/>
      <c r="AB54" s="248"/>
      <c r="AC54" s="248"/>
      <c r="AD54" s="245"/>
      <c r="AE54" s="245"/>
      <c r="AF54" s="245"/>
      <c r="AG54" s="246">
        <f>V54+Z54+AD54</f>
        <v>-20</v>
      </c>
      <c r="AH54" s="246"/>
      <c r="AI54" s="246"/>
      <c r="AJ54" s="47"/>
      <c r="AK54" s="247"/>
      <c r="AL54" s="247"/>
      <c r="AM54" s="247"/>
      <c r="AN54" s="247"/>
      <c r="AO54" s="247"/>
      <c r="AP54" s="47"/>
      <c r="AQ54" s="47"/>
      <c r="AR54" s="47"/>
      <c r="AS54" s="47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>
        <v>2</v>
      </c>
      <c r="BO54" s="246"/>
      <c r="BP54" s="246">
        <v>3</v>
      </c>
      <c r="BQ54" s="246"/>
      <c r="BR54" s="246">
        <v>5</v>
      </c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>
        <f t="shared" si="5"/>
        <v>10</v>
      </c>
      <c r="CI54" s="246"/>
      <c r="CJ54" s="47"/>
      <c r="CK54" s="47"/>
      <c r="CL54" s="47"/>
      <c r="CM54" s="47"/>
      <c r="CN54" s="47"/>
      <c r="CO54" s="47"/>
      <c r="CP54" s="47"/>
      <c r="CQ54" s="47"/>
    </row>
    <row r="55" spans="1:95" s="45" customFormat="1" ht="12">
      <c r="A55" s="71"/>
      <c r="B55" s="75"/>
      <c r="C55" s="246" t="s">
        <v>347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 t="s">
        <v>456</v>
      </c>
      <c r="N55" s="246"/>
      <c r="O55" s="246"/>
      <c r="P55" s="246"/>
      <c r="Q55" s="246"/>
      <c r="R55" s="246"/>
      <c r="S55" s="245"/>
      <c r="T55" s="245"/>
      <c r="U55" s="245"/>
      <c r="V55" s="246">
        <f>INT((AT55*Basics!$N$11+AV55*Basics!$N$12+AX55*Basics!$N$13+AZ55*Basics!$N$14+BB55*Basics!$N$15+BD55*Basics!$N$16+BF55*Basics!$N$17+BH55*Basics!$N$19+BJ55*Basics!$N$20+BL55*Basics!$N$21+BN55*Basics!$N$22+BP55*Basics!$N$23+BR55*Basics!$N$24+BT55*Basics!$N$25+BV55*Basics!$N$27+BX55*Basics!$N$28+BZ55*Basics!$N$29+CB55*Basics!$N$30+CD55*Basics!$N$31+CF55*Basics!$N$32)/CH55)</f>
        <v>0</v>
      </c>
      <c r="W55" s="246"/>
      <c r="X55" s="246"/>
      <c r="Y55" s="246"/>
      <c r="Z55" s="248">
        <f>IF(S55&gt;20,S55+60,LOOKUP(S55,Data!C$3:C$23,Data!D$3:D$23))</f>
        <v>-20</v>
      </c>
      <c r="AA55" s="248"/>
      <c r="AB55" s="248"/>
      <c r="AC55" s="248"/>
      <c r="AD55" s="245"/>
      <c r="AE55" s="245"/>
      <c r="AF55" s="245"/>
      <c r="AG55" s="246">
        <f t="shared" si="4"/>
        <v>-20</v>
      </c>
      <c r="AH55" s="246"/>
      <c r="AI55" s="246"/>
      <c r="AJ55" s="47"/>
      <c r="AK55" s="247"/>
      <c r="AL55" s="247"/>
      <c r="AM55" s="247"/>
      <c r="AN55" s="247"/>
      <c r="AO55" s="247"/>
      <c r="AP55" s="47"/>
      <c r="AQ55" s="47"/>
      <c r="AR55" s="47"/>
      <c r="AS55" s="47"/>
      <c r="AT55" s="246"/>
      <c r="AU55" s="246"/>
      <c r="AV55" s="246"/>
      <c r="AW55" s="246"/>
      <c r="AX55" s="246">
        <v>2</v>
      </c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>
        <v>2</v>
      </c>
      <c r="BQ55" s="246"/>
      <c r="BR55" s="246">
        <v>3</v>
      </c>
      <c r="BS55" s="246"/>
      <c r="BT55" s="246">
        <v>3</v>
      </c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>
        <f t="shared" si="1"/>
        <v>10</v>
      </c>
      <c r="CI55" s="246"/>
      <c r="CJ55" s="47"/>
      <c r="CK55" s="47"/>
      <c r="CL55" s="47"/>
      <c r="CM55" s="47"/>
      <c r="CN55" s="47"/>
      <c r="CO55" s="47"/>
      <c r="CP55" s="47"/>
      <c r="CQ55" s="47"/>
    </row>
    <row r="56" spans="1:95" s="28" customFormat="1" ht="12" customHeight="1">
      <c r="A56" s="71"/>
      <c r="B56" s="75"/>
      <c r="C56" s="246" t="s">
        <v>535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 t="s">
        <v>536</v>
      </c>
      <c r="N56" s="246"/>
      <c r="O56" s="246"/>
      <c r="P56" s="246"/>
      <c r="Q56" s="246"/>
      <c r="R56" s="246"/>
      <c r="S56" s="245"/>
      <c r="T56" s="245"/>
      <c r="U56" s="245"/>
      <c r="V56" s="246">
        <f>INT((AT56*Basics!$N$11+AV56*Basics!$N$12+AX56*Basics!$N$13+AZ56*Basics!$N$14+BB56*Basics!$N$15+BD56*Basics!$N$16+BF56*Basics!$N$17+BH56*Basics!$N$19+BJ56*Basics!$N$20+BL56*Basics!$N$21+BN56*Basics!$N$22+BP56*Basics!$N$23+BR56*Basics!$N$24+BT56*Basics!$N$25+BV56*Basics!$N$27+BX56*Basics!$N$28+BZ56*Basics!$N$29+CB56*Basics!$N$30+CD56*Basics!$N$31+CF56*Basics!$N$32)/CH56)</f>
        <v>0</v>
      </c>
      <c r="W56" s="246"/>
      <c r="X56" s="246"/>
      <c r="Y56" s="246"/>
      <c r="Z56" s="248">
        <f>IF(S56=0,0,IF(S56&gt;20,S56+60,LOOKUP(S56,Data!C$3:C$23,Data!D$3:D$23)))</f>
        <v>0</v>
      </c>
      <c r="AA56" s="248"/>
      <c r="AB56" s="248"/>
      <c r="AC56" s="248"/>
      <c r="AD56" s="245"/>
      <c r="AE56" s="245"/>
      <c r="AF56" s="245"/>
      <c r="AG56" s="246">
        <f>V56+Z56+AD56</f>
        <v>0</v>
      </c>
      <c r="AH56" s="246"/>
      <c r="AI56" s="246"/>
      <c r="AJ56" s="29"/>
      <c r="AK56" s="247"/>
      <c r="AL56" s="247"/>
      <c r="AM56" s="247"/>
      <c r="AN56" s="247"/>
      <c r="AO56" s="247"/>
      <c r="AP56" s="29"/>
      <c r="AQ56" s="29"/>
      <c r="AR56" s="29"/>
      <c r="AS56" s="29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>
        <v>2</v>
      </c>
      <c r="BK56" s="246"/>
      <c r="BL56" s="246"/>
      <c r="BM56" s="246"/>
      <c r="BN56" s="246">
        <v>4</v>
      </c>
      <c r="BO56" s="246"/>
      <c r="BP56" s="246">
        <v>4</v>
      </c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>
        <f>SUM(AT56:CG56)</f>
        <v>10</v>
      </c>
      <c r="CI56" s="246"/>
      <c r="CJ56" s="37"/>
      <c r="CK56" s="37"/>
      <c r="CL56" s="37"/>
      <c r="CM56" s="37"/>
      <c r="CN56" s="37"/>
      <c r="CO56" s="37"/>
      <c r="CP56" s="37"/>
      <c r="CQ56" s="37"/>
    </row>
    <row r="57" spans="3:87" ht="12">
      <c r="C57" s="246" t="s">
        <v>282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 t="s">
        <v>348</v>
      </c>
      <c r="N57" s="246"/>
      <c r="O57" s="246"/>
      <c r="P57" s="246"/>
      <c r="Q57" s="246"/>
      <c r="R57" s="246"/>
      <c r="S57" s="245"/>
      <c r="T57" s="245"/>
      <c r="U57" s="245"/>
      <c r="V57" s="246">
        <f>INT((AT57*Basics!$N$11+AV57*Basics!$N$12+AX57*Basics!$N$13+AZ57*Basics!$N$14+BB57*Basics!$N$15+BD57*Basics!$N$16+BF57*Basics!$N$17+BH57*Basics!$N$19+BJ57*Basics!$N$20+BL57*Basics!$N$21+BN57*Basics!$N$22+BP57*Basics!$N$23+BR57*Basics!$N$24+BT57*Basics!$N$25+BV57*Basics!$N$27+BX57*Basics!$N$28+BZ57*Basics!$N$29+CB57*Basics!$N$30+CD57*Basics!$N$31+CF57*Basics!$N$32)/CH57)</f>
        <v>0</v>
      </c>
      <c r="W57" s="246"/>
      <c r="X57" s="246"/>
      <c r="Y57" s="246"/>
      <c r="Z57" s="248">
        <f>IF(S57&gt;20,S57+60,LOOKUP(S57,Data!C$3:C$23,Data!D$3:D$23))</f>
        <v>-20</v>
      </c>
      <c r="AA57" s="248"/>
      <c r="AB57" s="248"/>
      <c r="AC57" s="248"/>
      <c r="AD57" s="245"/>
      <c r="AE57" s="245"/>
      <c r="AF57" s="245"/>
      <c r="AG57" s="246">
        <f t="shared" si="4"/>
        <v>-20</v>
      </c>
      <c r="AH57" s="246"/>
      <c r="AI57" s="246"/>
      <c r="AK57" s="247"/>
      <c r="AL57" s="247"/>
      <c r="AM57" s="247"/>
      <c r="AN57" s="247"/>
      <c r="AO57" s="247"/>
      <c r="AT57" s="246">
        <v>2</v>
      </c>
      <c r="AU57" s="246"/>
      <c r="AV57" s="246">
        <v>2</v>
      </c>
      <c r="AW57" s="246"/>
      <c r="AX57" s="246">
        <v>6</v>
      </c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>
        <f t="shared" si="1"/>
        <v>10</v>
      </c>
      <c r="CI57" s="246"/>
    </row>
    <row r="58" spans="3:87" ht="12">
      <c r="C58" s="246" t="s">
        <v>276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 t="s">
        <v>348</v>
      </c>
      <c r="N58" s="246"/>
      <c r="O58" s="246"/>
      <c r="P58" s="246"/>
      <c r="Q58" s="246"/>
      <c r="R58" s="246"/>
      <c r="S58" s="245"/>
      <c r="T58" s="245"/>
      <c r="U58" s="245"/>
      <c r="V58" s="246">
        <f>INT((AT58*Basics!$N$11+AV58*Basics!$N$12+AX58*Basics!$N$13+AZ58*Basics!$N$14+BB58*Basics!$N$15+BD58*Basics!$N$16+BF58*Basics!$N$17+BH58*Basics!$N$19+BJ58*Basics!$N$20+BL58*Basics!$N$21+BN58*Basics!$N$22+BP58*Basics!$N$23+BR58*Basics!$N$24+BT58*Basics!$N$25+BV58*Basics!$N$27+BX58*Basics!$N$28+BZ58*Basics!$N$29+CB58*Basics!$N$30+CD58*Basics!$N$31+CF58*Basics!$N$32)/CH58)</f>
        <v>0</v>
      </c>
      <c r="W58" s="246"/>
      <c r="X58" s="246"/>
      <c r="Y58" s="246"/>
      <c r="Z58" s="248">
        <f>IF(S58&gt;20,S58+60,LOOKUP(S58,Data!C$3:C$23,Data!D$3:D$23))</f>
        <v>-20</v>
      </c>
      <c r="AA58" s="248"/>
      <c r="AB58" s="248"/>
      <c r="AC58" s="248"/>
      <c r="AD58" s="245"/>
      <c r="AE58" s="245"/>
      <c r="AF58" s="245"/>
      <c r="AG58" s="246">
        <f t="shared" si="4"/>
        <v>-20</v>
      </c>
      <c r="AH58" s="246"/>
      <c r="AI58" s="246"/>
      <c r="AK58" s="247"/>
      <c r="AL58" s="247"/>
      <c r="AM58" s="247"/>
      <c r="AN58" s="247"/>
      <c r="AO58" s="247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>
        <v>2</v>
      </c>
      <c r="BK58" s="246"/>
      <c r="BL58" s="246"/>
      <c r="BM58" s="246"/>
      <c r="BN58" s="246"/>
      <c r="BO58" s="246"/>
      <c r="BP58" s="246"/>
      <c r="BQ58" s="246"/>
      <c r="BR58" s="246">
        <v>2</v>
      </c>
      <c r="BS58" s="246"/>
      <c r="BT58" s="246">
        <v>2</v>
      </c>
      <c r="BU58" s="246"/>
      <c r="BV58" s="246">
        <v>2</v>
      </c>
      <c r="BW58" s="246"/>
      <c r="BX58" s="246"/>
      <c r="BY58" s="246"/>
      <c r="BZ58" s="246">
        <v>1</v>
      </c>
      <c r="CA58" s="246"/>
      <c r="CB58" s="246">
        <v>1</v>
      </c>
      <c r="CC58" s="246"/>
      <c r="CD58" s="246"/>
      <c r="CE58" s="246"/>
      <c r="CF58" s="246"/>
      <c r="CG58" s="246"/>
      <c r="CH58" s="246">
        <f aca="true" t="shared" si="6" ref="CH58:CH103">SUM(AT58:CG58)</f>
        <v>10</v>
      </c>
      <c r="CI58" s="246"/>
    </row>
    <row r="59" spans="3:87" ht="12">
      <c r="C59" s="246" t="s">
        <v>579</v>
      </c>
      <c r="D59" s="246"/>
      <c r="E59" s="246"/>
      <c r="F59" s="246"/>
      <c r="G59" s="246"/>
      <c r="H59" s="246"/>
      <c r="I59" s="246"/>
      <c r="J59" s="246"/>
      <c r="K59" s="246"/>
      <c r="L59" s="246"/>
      <c r="M59" s="246" t="s">
        <v>348</v>
      </c>
      <c r="N59" s="246"/>
      <c r="O59" s="246"/>
      <c r="P59" s="246"/>
      <c r="Q59" s="246"/>
      <c r="R59" s="246"/>
      <c r="S59" s="245"/>
      <c r="T59" s="245"/>
      <c r="U59" s="245"/>
      <c r="V59" s="246">
        <f>INT((AT59*Basics!$N$11+AV59*Basics!$N$12+AX59*Basics!$N$13+AZ59*Basics!$N$14+BB59*Basics!$N$15+BD59*Basics!$N$16+BF59*Basics!$N$17+BH59*Basics!$N$19+BJ59*Basics!$N$20+BL59*Basics!$N$21+BN59*Basics!$N$22+BP59*Basics!$N$23+BR59*Basics!$N$24+BT59*Basics!$N$25+BV59*Basics!$N$27+BX59*Basics!$N$28+BZ59*Basics!$N$29+CB59*Basics!$N$30+CD59*Basics!$N$31+CF59*Basics!$N$32)/CH59)</f>
        <v>0</v>
      </c>
      <c r="W59" s="246"/>
      <c r="X59" s="246"/>
      <c r="Y59" s="246"/>
      <c r="Z59" s="248">
        <f>IF(S59&gt;20,S59+60,LOOKUP(S59,Data!C$3:C$23,Data!D$3:D$23))</f>
        <v>-20</v>
      </c>
      <c r="AA59" s="248"/>
      <c r="AB59" s="248"/>
      <c r="AC59" s="248"/>
      <c r="AD59" s="245"/>
      <c r="AE59" s="245"/>
      <c r="AF59" s="245"/>
      <c r="AG59" s="246">
        <f t="shared" si="4"/>
        <v>-20</v>
      </c>
      <c r="AH59" s="246"/>
      <c r="AI59" s="246"/>
      <c r="AK59" s="247"/>
      <c r="AL59" s="247"/>
      <c r="AM59" s="247"/>
      <c r="AN59" s="247"/>
      <c r="AO59" s="247"/>
      <c r="AT59" s="246"/>
      <c r="AU59" s="246"/>
      <c r="AV59" s="246"/>
      <c r="AW59" s="246"/>
      <c r="AX59" s="246">
        <v>2</v>
      </c>
      <c r="AY59" s="246"/>
      <c r="AZ59" s="246"/>
      <c r="BA59" s="246"/>
      <c r="BB59" s="246"/>
      <c r="BC59" s="246"/>
      <c r="BD59" s="246">
        <v>2</v>
      </c>
      <c r="BE59" s="246"/>
      <c r="BF59" s="246"/>
      <c r="BG59" s="246"/>
      <c r="BH59" s="246"/>
      <c r="BI59" s="246"/>
      <c r="BJ59" s="246">
        <v>2</v>
      </c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>
        <v>2</v>
      </c>
      <c r="BW59" s="246"/>
      <c r="BX59" s="246">
        <v>2</v>
      </c>
      <c r="BY59" s="246"/>
      <c r="BZ59" s="246"/>
      <c r="CA59" s="246"/>
      <c r="CB59" s="246"/>
      <c r="CC59" s="246"/>
      <c r="CD59" s="246"/>
      <c r="CE59" s="246"/>
      <c r="CF59" s="246"/>
      <c r="CG59" s="246"/>
      <c r="CH59" s="246">
        <f t="shared" si="6"/>
        <v>10</v>
      </c>
      <c r="CI59" s="246"/>
    </row>
    <row r="60" spans="3:87" ht="12">
      <c r="C60" s="246" t="s">
        <v>349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 t="s">
        <v>348</v>
      </c>
      <c r="N60" s="246"/>
      <c r="O60" s="246"/>
      <c r="P60" s="246"/>
      <c r="Q60" s="246"/>
      <c r="R60" s="246"/>
      <c r="S60" s="245"/>
      <c r="T60" s="245"/>
      <c r="U60" s="245"/>
      <c r="V60" s="246">
        <f>INT((AT60*Basics!$N$11+AV60*Basics!$N$12+AX60*Basics!$N$13+AZ60*Basics!$N$14+BB60*Basics!$N$15+BD60*Basics!$N$16+BF60*Basics!$N$17+BH60*Basics!$N$19+BJ60*Basics!$N$20+BL60*Basics!$N$21+BN60*Basics!$N$22+BP60*Basics!$N$23+BR60*Basics!$N$24+BT60*Basics!$N$25+BV60*Basics!$N$27+BX60*Basics!$N$28+BZ60*Basics!$N$29+CB60*Basics!$N$30+CD60*Basics!$N$31+CF60*Basics!$N$32)/CH60)</f>
        <v>0</v>
      </c>
      <c r="W60" s="246"/>
      <c r="X60" s="246"/>
      <c r="Y60" s="246"/>
      <c r="Z60" s="248">
        <f>IF(S60&gt;20,S60+60,LOOKUP(S60,Data!C$3:C$23,Data!D$3:D$23))</f>
        <v>-20</v>
      </c>
      <c r="AA60" s="248"/>
      <c r="AB60" s="248"/>
      <c r="AC60" s="248"/>
      <c r="AD60" s="245"/>
      <c r="AE60" s="245"/>
      <c r="AF60" s="245"/>
      <c r="AG60" s="246">
        <f t="shared" si="4"/>
        <v>-20</v>
      </c>
      <c r="AH60" s="246"/>
      <c r="AI60" s="246"/>
      <c r="AK60" s="247"/>
      <c r="AL60" s="247"/>
      <c r="AM60" s="247"/>
      <c r="AN60" s="247"/>
      <c r="AO60" s="247"/>
      <c r="AT60" s="246"/>
      <c r="AU60" s="246"/>
      <c r="AV60" s="246"/>
      <c r="AW60" s="246"/>
      <c r="AX60" s="246"/>
      <c r="AY60" s="246"/>
      <c r="AZ60" s="246"/>
      <c r="BA60" s="246"/>
      <c r="BB60" s="246">
        <v>1</v>
      </c>
      <c r="BC60" s="246"/>
      <c r="BD60" s="246"/>
      <c r="BE60" s="246"/>
      <c r="BF60" s="246"/>
      <c r="BG60" s="246"/>
      <c r="BH60" s="246"/>
      <c r="BI60" s="246"/>
      <c r="BJ60" s="246">
        <v>3</v>
      </c>
      <c r="BK60" s="246"/>
      <c r="BL60" s="246"/>
      <c r="BM60" s="246"/>
      <c r="BN60" s="246">
        <v>3</v>
      </c>
      <c r="BO60" s="246"/>
      <c r="BP60" s="246"/>
      <c r="BQ60" s="246"/>
      <c r="BR60" s="246">
        <v>3</v>
      </c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>
        <f t="shared" si="6"/>
        <v>10</v>
      </c>
      <c r="CI60" s="246"/>
    </row>
    <row r="61" spans="3:87" ht="12">
      <c r="C61" s="246" t="s">
        <v>472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 t="s">
        <v>348</v>
      </c>
      <c r="N61" s="246"/>
      <c r="O61" s="246"/>
      <c r="P61" s="246"/>
      <c r="Q61" s="246"/>
      <c r="R61" s="246"/>
      <c r="S61" s="245"/>
      <c r="T61" s="245"/>
      <c r="U61" s="245"/>
      <c r="V61" s="246">
        <f>INT((AT61*Basics!$N$11+AV61*Basics!$N$12+AX61*Basics!$N$13+AZ61*Basics!$N$14+BB61*Basics!$N$15+BD61*Basics!$N$16+BF61*Basics!$N$17+BH61*Basics!$N$19+BJ61*Basics!$N$20+BL61*Basics!$N$21+BN61*Basics!$N$22+BP61*Basics!$N$23+BR61*Basics!$N$24+BT61*Basics!$N$25+BV61*Basics!$N$27+BX61*Basics!$N$28+BZ61*Basics!$N$29+CB61*Basics!$N$30+CD61*Basics!$N$31+CF61*Basics!$N$32)/CH61)</f>
        <v>0</v>
      </c>
      <c r="W61" s="246"/>
      <c r="X61" s="246"/>
      <c r="Y61" s="246"/>
      <c r="Z61" s="248">
        <f>IF(S61&gt;20,S61+60,LOOKUP(S61,Data!C$3:C$23,Data!D$3:D$23))</f>
        <v>-20</v>
      </c>
      <c r="AA61" s="248"/>
      <c r="AB61" s="248"/>
      <c r="AC61" s="248"/>
      <c r="AD61" s="245"/>
      <c r="AE61" s="245"/>
      <c r="AF61" s="245"/>
      <c r="AG61" s="246">
        <f t="shared" si="4"/>
        <v>-20</v>
      </c>
      <c r="AH61" s="246"/>
      <c r="AI61" s="246"/>
      <c r="AK61" s="247"/>
      <c r="AL61" s="247"/>
      <c r="AM61" s="247"/>
      <c r="AN61" s="247"/>
      <c r="AO61" s="247"/>
      <c r="AT61" s="246"/>
      <c r="AU61" s="246"/>
      <c r="AV61" s="246"/>
      <c r="AW61" s="246"/>
      <c r="AX61" s="246"/>
      <c r="AY61" s="246"/>
      <c r="AZ61" s="246">
        <v>5</v>
      </c>
      <c r="BA61" s="246"/>
      <c r="BB61" s="246">
        <v>5</v>
      </c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>
        <f t="shared" si="6"/>
        <v>10</v>
      </c>
      <c r="CI61" s="246"/>
    </row>
    <row r="62" spans="3:87" ht="12">
      <c r="C62" s="246" t="s">
        <v>268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 t="s">
        <v>348</v>
      </c>
      <c r="N62" s="246"/>
      <c r="O62" s="246"/>
      <c r="P62" s="246"/>
      <c r="Q62" s="246"/>
      <c r="R62" s="246"/>
      <c r="S62" s="245"/>
      <c r="T62" s="245"/>
      <c r="U62" s="245"/>
      <c r="V62" s="246">
        <f>INT((AT62*Basics!$N$11+AV62*Basics!$N$12+AX62*Basics!$N$13+AZ62*Basics!$N$14+BB62*Basics!$N$15+BD62*Basics!$N$16+BF62*Basics!$N$17+BH62*Basics!$N$19+BJ62*Basics!$N$20+BL62*Basics!$N$21+BN62*Basics!$N$22+BP62*Basics!$N$23+BR62*Basics!$N$24+BT62*Basics!$N$25+BV62*Basics!$N$27+BX62*Basics!$N$28+BZ62*Basics!$N$29+CB62*Basics!$N$30+CD62*Basics!$N$31+CF62*Basics!$N$32)/CH62)</f>
        <v>0</v>
      </c>
      <c r="W62" s="246"/>
      <c r="X62" s="246"/>
      <c r="Y62" s="246"/>
      <c r="Z62" s="248">
        <f>IF(S62&gt;20,S62+60,LOOKUP(S62,Data!C$3:C$23,Data!D$3:D$23))</f>
        <v>-20</v>
      </c>
      <c r="AA62" s="248"/>
      <c r="AB62" s="248"/>
      <c r="AC62" s="248"/>
      <c r="AD62" s="245"/>
      <c r="AE62" s="245"/>
      <c r="AF62" s="245"/>
      <c r="AG62" s="246">
        <f t="shared" si="4"/>
        <v>-20</v>
      </c>
      <c r="AH62" s="246"/>
      <c r="AI62" s="246"/>
      <c r="AK62" s="247"/>
      <c r="AL62" s="247"/>
      <c r="AM62" s="247"/>
      <c r="AN62" s="247"/>
      <c r="AO62" s="247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>
        <v>2</v>
      </c>
      <c r="BK62" s="246"/>
      <c r="BL62" s="246"/>
      <c r="BM62" s="246"/>
      <c r="BN62" s="246"/>
      <c r="BO62" s="246"/>
      <c r="BP62" s="246"/>
      <c r="BQ62" s="246"/>
      <c r="BR62" s="246">
        <v>2</v>
      </c>
      <c r="BS62" s="246"/>
      <c r="BT62" s="246"/>
      <c r="BU62" s="246"/>
      <c r="BV62" s="246">
        <v>2</v>
      </c>
      <c r="BW62" s="246"/>
      <c r="BX62" s="246"/>
      <c r="BY62" s="246"/>
      <c r="BZ62" s="246">
        <v>2</v>
      </c>
      <c r="CA62" s="246"/>
      <c r="CB62" s="246">
        <v>2</v>
      </c>
      <c r="CC62" s="246"/>
      <c r="CD62" s="246"/>
      <c r="CE62" s="246"/>
      <c r="CF62" s="246"/>
      <c r="CG62" s="246"/>
      <c r="CH62" s="246">
        <f t="shared" si="6"/>
        <v>10</v>
      </c>
      <c r="CI62" s="246"/>
    </row>
    <row r="63" spans="3:87" ht="12">
      <c r="C63" s="246" t="s">
        <v>428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 t="s">
        <v>348</v>
      </c>
      <c r="N63" s="246"/>
      <c r="O63" s="246"/>
      <c r="P63" s="246"/>
      <c r="Q63" s="246"/>
      <c r="R63" s="246"/>
      <c r="S63" s="245"/>
      <c r="T63" s="245"/>
      <c r="U63" s="245"/>
      <c r="V63" s="246">
        <f>INT((AT63*Basics!$N$11+AV63*Basics!$N$12+AX63*Basics!$N$13+AZ63*Basics!$N$14+BB63*Basics!$N$15+BD63*Basics!$N$16+BF63*Basics!$N$17+BH63*Basics!$N$19+BJ63*Basics!$N$20+BL63*Basics!$N$21+BN63*Basics!$N$22+BP63*Basics!$N$23+BR63*Basics!$N$24+BT63*Basics!$N$25+BV63*Basics!$N$27+BX63*Basics!$N$28+BZ63*Basics!$N$29+CB63*Basics!$N$30+CD63*Basics!$N$31+CF63*Basics!$N$32)/CH63)</f>
        <v>0</v>
      </c>
      <c r="W63" s="246"/>
      <c r="X63" s="246"/>
      <c r="Y63" s="246"/>
      <c r="Z63" s="248">
        <f>IF(S63&gt;20,S63+60,LOOKUP(S63,Data!C$3:C$23,Data!D$3:D$23))</f>
        <v>-20</v>
      </c>
      <c r="AA63" s="248"/>
      <c r="AB63" s="248"/>
      <c r="AC63" s="248"/>
      <c r="AD63" s="245"/>
      <c r="AE63" s="245"/>
      <c r="AF63" s="245"/>
      <c r="AG63" s="246">
        <f t="shared" si="4"/>
        <v>-20</v>
      </c>
      <c r="AH63" s="246"/>
      <c r="AI63" s="246"/>
      <c r="AK63" s="247"/>
      <c r="AL63" s="247"/>
      <c r="AM63" s="247"/>
      <c r="AN63" s="247"/>
      <c r="AO63" s="247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>
        <v>2</v>
      </c>
      <c r="BK63" s="246"/>
      <c r="BL63" s="246"/>
      <c r="BM63" s="246"/>
      <c r="BN63" s="246">
        <v>2</v>
      </c>
      <c r="BO63" s="246"/>
      <c r="BP63" s="246"/>
      <c r="BQ63" s="246"/>
      <c r="BR63" s="246">
        <v>2</v>
      </c>
      <c r="BS63" s="246"/>
      <c r="BT63" s="246"/>
      <c r="BU63" s="246"/>
      <c r="BV63" s="246">
        <v>2</v>
      </c>
      <c r="BW63" s="246"/>
      <c r="BX63" s="246">
        <v>2</v>
      </c>
      <c r="BY63" s="246"/>
      <c r="BZ63" s="246"/>
      <c r="CA63" s="246"/>
      <c r="CB63" s="246"/>
      <c r="CC63" s="246"/>
      <c r="CD63" s="246"/>
      <c r="CE63" s="246"/>
      <c r="CF63" s="246"/>
      <c r="CG63" s="246"/>
      <c r="CH63" s="246">
        <f t="shared" si="6"/>
        <v>10</v>
      </c>
      <c r="CI63" s="246"/>
    </row>
    <row r="64" spans="3:87" ht="12">
      <c r="C64" s="248" t="s">
        <v>511</v>
      </c>
      <c r="D64" s="248"/>
      <c r="E64" s="248"/>
      <c r="F64" s="248"/>
      <c r="G64" s="248"/>
      <c r="H64" s="248"/>
      <c r="I64" s="248"/>
      <c r="J64" s="248"/>
      <c r="K64" s="248"/>
      <c r="L64" s="248"/>
      <c r="M64" s="246" t="s">
        <v>104</v>
      </c>
      <c r="N64" s="246"/>
      <c r="O64" s="246"/>
      <c r="P64" s="246"/>
      <c r="Q64" s="246"/>
      <c r="R64" s="246"/>
      <c r="S64" s="245"/>
      <c r="T64" s="245"/>
      <c r="U64" s="245"/>
      <c r="V64" s="246">
        <f>INT((AT64*Basics!$N$11+AV64*Basics!$N$12+AX64*Basics!$N$13+AZ64*Basics!$N$14+BB64*Basics!$N$15+BD64*Basics!$N$16+BF64*Basics!$N$17+BH64*Basics!$N$19+BJ64*Basics!$N$20+BL64*Basics!$N$21+BN64*Basics!$N$22+BP64*Basics!$N$23+BR64*Basics!$N$24+BT64*Basics!$N$25+BV64*Basics!$N$27+BX64*Basics!$N$28+BZ64*Basics!$N$29+CB64*Basics!$N$30+CD64*Basics!$N$31+CF64*Basics!$N$32)/CH64)</f>
        <v>0</v>
      </c>
      <c r="W64" s="246"/>
      <c r="X64" s="246"/>
      <c r="Y64" s="246"/>
      <c r="Z64" s="248">
        <f>IF(S64&gt;10,S64+10,LOOKUP(S64,Data!E$3:E$23,Data!F$3:F$23))</f>
        <v>0</v>
      </c>
      <c r="AA64" s="248"/>
      <c r="AB64" s="248"/>
      <c r="AC64" s="248"/>
      <c r="AD64" s="245"/>
      <c r="AE64" s="245"/>
      <c r="AF64" s="245"/>
      <c r="AG64" s="246">
        <f t="shared" si="4"/>
        <v>0</v>
      </c>
      <c r="AH64" s="246"/>
      <c r="AI64" s="246"/>
      <c r="AK64" s="247"/>
      <c r="AL64" s="247"/>
      <c r="AM64" s="247"/>
      <c r="AN64" s="247"/>
      <c r="AO64" s="247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>
        <v>10</v>
      </c>
      <c r="CG64" s="246"/>
      <c r="CH64" s="246">
        <f t="shared" si="6"/>
        <v>10</v>
      </c>
      <c r="CI64" s="246"/>
    </row>
    <row r="65" spans="3:87" ht="12">
      <c r="C65" s="246" t="s">
        <v>271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 t="s">
        <v>104</v>
      </c>
      <c r="N65" s="246"/>
      <c r="O65" s="246"/>
      <c r="P65" s="246"/>
      <c r="Q65" s="246"/>
      <c r="R65" s="246"/>
      <c r="S65" s="245"/>
      <c r="T65" s="245"/>
      <c r="U65" s="245"/>
      <c r="V65" s="246">
        <f>INT((AT65*Basics!$N$11+AV65*Basics!$N$12+AX65*Basics!$N$13+AZ65*Basics!$N$14+BB65*Basics!$N$15+BD65*Basics!$N$16+BF65*Basics!$N$17+BH65*Basics!$N$19+BJ65*Basics!$N$20+BL65*Basics!$N$21+BN65*Basics!$N$22+BP65*Basics!$N$23+BR65*Basics!$N$24+BT65*Basics!$N$25+BV65*Basics!$N$27+BX65*Basics!$N$28+BZ65*Basics!$N$29+CB65*Basics!$N$30+CD65*Basics!$N$31+CF65*Basics!$N$32)/CH65)</f>
        <v>0</v>
      </c>
      <c r="W65" s="246"/>
      <c r="X65" s="246"/>
      <c r="Y65" s="246"/>
      <c r="Z65" s="248">
        <f>IF(S65&gt;20,S65+60,LOOKUP(S65,Data!C$3:C$23,Data!D$3:D$23))</f>
        <v>-20</v>
      </c>
      <c r="AA65" s="248"/>
      <c r="AB65" s="248"/>
      <c r="AC65" s="248"/>
      <c r="AD65" s="245"/>
      <c r="AE65" s="245"/>
      <c r="AF65" s="245"/>
      <c r="AG65" s="246">
        <f t="shared" si="4"/>
        <v>-20</v>
      </c>
      <c r="AH65" s="246"/>
      <c r="AI65" s="246"/>
      <c r="AK65" s="247"/>
      <c r="AL65" s="247"/>
      <c r="AM65" s="247"/>
      <c r="AN65" s="247"/>
      <c r="AO65" s="247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>
        <v>2</v>
      </c>
      <c r="BK65" s="246"/>
      <c r="BL65" s="246"/>
      <c r="BM65" s="246"/>
      <c r="BN65" s="246"/>
      <c r="BO65" s="246"/>
      <c r="BP65" s="246">
        <v>8</v>
      </c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>
        <f t="shared" si="6"/>
        <v>10</v>
      </c>
      <c r="CI65" s="246"/>
    </row>
    <row r="66" spans="3:87" ht="12">
      <c r="C66" s="249" t="s">
        <v>262</v>
      </c>
      <c r="D66" s="249"/>
      <c r="E66" s="249"/>
      <c r="F66" s="249"/>
      <c r="G66" s="249"/>
      <c r="H66" s="249"/>
      <c r="I66" s="249" t="s">
        <v>261</v>
      </c>
      <c r="J66" s="249"/>
      <c r="K66" s="249"/>
      <c r="L66" s="249"/>
      <c r="M66" s="246" t="s">
        <v>104</v>
      </c>
      <c r="N66" s="246"/>
      <c r="O66" s="246"/>
      <c r="P66" s="246"/>
      <c r="Q66" s="246"/>
      <c r="R66" s="246"/>
      <c r="S66" s="242"/>
      <c r="T66" s="243"/>
      <c r="U66" s="244"/>
      <c r="V66" s="246">
        <f>INT((AT66*Basics!$N$11+AV66*Basics!$N$12+AX66*Basics!$N$13+AZ66*Basics!$N$14+BB66*Basics!$N$15+BD66*Basics!$N$16+BF66*Basics!$N$17+BH66*Basics!$N$19+BJ66*Basics!$N$20+BL66*Basics!$N$21+BN66*Basics!$N$22+BP66*Basics!$N$23+BR66*Basics!$N$24+BT66*Basics!$N$25+BV66*Basics!$N$27+BX66*Basics!$N$28+BZ66*Basics!$N$29+CB66*Basics!$N$30+CD66*Basics!$N$31+CF66*Basics!$N$32)/CH66)</f>
        <v>0</v>
      </c>
      <c r="W66" s="246"/>
      <c r="X66" s="246"/>
      <c r="Y66" s="246"/>
      <c r="Z66" s="248">
        <f>IF(S66=0,0,IF(S66&gt;20,S66+60,LOOKUP(S66,Data!C$3:C$23,Data!D$3:D$23)))</f>
        <v>0</v>
      </c>
      <c r="AA66" s="248"/>
      <c r="AB66" s="248"/>
      <c r="AC66" s="248"/>
      <c r="AD66" s="245"/>
      <c r="AE66" s="245"/>
      <c r="AF66" s="245"/>
      <c r="AG66" s="246">
        <f t="shared" si="4"/>
        <v>0</v>
      </c>
      <c r="AH66" s="246"/>
      <c r="AI66" s="246"/>
      <c r="AK66" s="247"/>
      <c r="AL66" s="247"/>
      <c r="AM66" s="247"/>
      <c r="AN66" s="247"/>
      <c r="AO66" s="247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>
        <v>10</v>
      </c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>
        <f t="shared" si="6"/>
        <v>10</v>
      </c>
      <c r="CI66" s="246"/>
    </row>
    <row r="67" spans="3:87" ht="12">
      <c r="C67" s="249"/>
      <c r="D67" s="249"/>
      <c r="E67" s="249"/>
      <c r="F67" s="249"/>
      <c r="G67" s="249"/>
      <c r="H67" s="249"/>
      <c r="I67" s="249" t="s">
        <v>18</v>
      </c>
      <c r="J67" s="249"/>
      <c r="K67" s="249"/>
      <c r="L67" s="249"/>
      <c r="M67" s="246" t="s">
        <v>104</v>
      </c>
      <c r="N67" s="246"/>
      <c r="O67" s="246"/>
      <c r="P67" s="246"/>
      <c r="Q67" s="246"/>
      <c r="R67" s="246"/>
      <c r="S67" s="239">
        <f>S66</f>
        <v>0</v>
      </c>
      <c r="T67" s="240"/>
      <c r="U67" s="241"/>
      <c r="V67" s="246">
        <f>INT((AT67*Basics!$N$11+AV67*Basics!$N$12+AX67*Basics!$N$13+AZ67*Basics!$N$14+BB67*Basics!$N$15+BD67*Basics!$N$16+BF67*Basics!$N$17+BH67*Basics!$N$19+BJ67*Basics!$N$20+BL67*Basics!$N$21+BN67*Basics!$N$22+BP67*Basics!$N$23+BR67*Basics!$N$24+BT67*Basics!$N$25+BV67*Basics!$N$27+BX67*Basics!$N$28+BZ67*Basics!$N$29+CB67*Basics!$N$30+CD67*Basics!$N$31+CF67*Basics!$N$32)/CH67)</f>
        <v>0</v>
      </c>
      <c r="W67" s="246"/>
      <c r="X67" s="246"/>
      <c r="Y67" s="246"/>
      <c r="Z67" s="248">
        <f>IF(S67&gt;10,S67+10,LOOKUP(S67,Data!E$3:E$23,Data!F$3:F$23))</f>
        <v>0</v>
      </c>
      <c r="AA67" s="248"/>
      <c r="AB67" s="248"/>
      <c r="AC67" s="248"/>
      <c r="AD67" s="245"/>
      <c r="AE67" s="245"/>
      <c r="AF67" s="245"/>
      <c r="AG67" s="246">
        <f t="shared" si="4"/>
        <v>0</v>
      </c>
      <c r="AH67" s="246"/>
      <c r="AI67" s="246"/>
      <c r="AK67" s="251"/>
      <c r="AL67" s="251"/>
      <c r="AM67" s="251"/>
      <c r="AN67" s="251"/>
      <c r="AO67" s="251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>
        <v>10</v>
      </c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>
        <f t="shared" si="6"/>
        <v>10</v>
      </c>
      <c r="CI67" s="246"/>
    </row>
    <row r="68" spans="3:87" ht="12">
      <c r="C68" s="249" t="s">
        <v>19</v>
      </c>
      <c r="D68" s="249"/>
      <c r="E68" s="249"/>
      <c r="F68" s="249"/>
      <c r="G68" s="249"/>
      <c r="H68" s="249"/>
      <c r="I68" s="249" t="s">
        <v>261</v>
      </c>
      <c r="J68" s="249"/>
      <c r="K68" s="249"/>
      <c r="L68" s="249"/>
      <c r="M68" s="246" t="s">
        <v>104</v>
      </c>
      <c r="N68" s="246"/>
      <c r="O68" s="246"/>
      <c r="P68" s="246"/>
      <c r="Q68" s="246"/>
      <c r="R68" s="246"/>
      <c r="S68" s="242"/>
      <c r="T68" s="243"/>
      <c r="U68" s="244"/>
      <c r="V68" s="246">
        <f>INT((AT68*Basics!$N$11+AV68*Basics!$N$12+AX68*Basics!$N$13+AZ68*Basics!$N$14+BB68*Basics!$N$15+BD68*Basics!$N$16+BF68*Basics!$N$17+BH68*Basics!$N$19+BJ68*Basics!$N$20+BL68*Basics!$N$21+BN68*Basics!$N$22+BP68*Basics!$N$23+BR68*Basics!$N$24+BT68*Basics!$N$25+BV68*Basics!$N$27+BX68*Basics!$N$28+BZ68*Basics!$N$29+CB68*Basics!$N$30+CD68*Basics!$N$31+CF68*Basics!$N$32)/CH68)</f>
        <v>0</v>
      </c>
      <c r="W68" s="246"/>
      <c r="X68" s="246"/>
      <c r="Y68" s="246"/>
      <c r="Z68" s="248">
        <f>IF(S68=0,0,IF(S68&gt;20,S68+60,LOOKUP(S68,Data!C$3:C$23,Data!D$3:D$23)))</f>
        <v>0</v>
      </c>
      <c r="AA68" s="248"/>
      <c r="AB68" s="248"/>
      <c r="AC68" s="248"/>
      <c r="AD68" s="245"/>
      <c r="AE68" s="245"/>
      <c r="AF68" s="245"/>
      <c r="AG68" s="246">
        <f t="shared" si="4"/>
        <v>0</v>
      </c>
      <c r="AH68" s="246"/>
      <c r="AI68" s="246"/>
      <c r="AK68" s="247"/>
      <c r="AL68" s="247"/>
      <c r="AM68" s="247"/>
      <c r="AN68" s="247"/>
      <c r="AO68" s="247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>
        <v>10</v>
      </c>
      <c r="BY68" s="246"/>
      <c r="BZ68" s="246"/>
      <c r="CA68" s="246"/>
      <c r="CB68" s="246"/>
      <c r="CC68" s="246"/>
      <c r="CD68" s="246"/>
      <c r="CE68" s="246"/>
      <c r="CF68" s="246"/>
      <c r="CG68" s="246"/>
      <c r="CH68" s="246">
        <f t="shared" si="6"/>
        <v>10</v>
      </c>
      <c r="CI68" s="246"/>
    </row>
    <row r="69" spans="3:87" ht="12">
      <c r="C69" s="249"/>
      <c r="D69" s="249"/>
      <c r="E69" s="249"/>
      <c r="F69" s="249"/>
      <c r="G69" s="249"/>
      <c r="H69" s="249"/>
      <c r="I69" s="249" t="s">
        <v>18</v>
      </c>
      <c r="J69" s="249"/>
      <c r="K69" s="249"/>
      <c r="L69" s="249"/>
      <c r="M69" s="246" t="s">
        <v>104</v>
      </c>
      <c r="N69" s="246"/>
      <c r="O69" s="246"/>
      <c r="P69" s="246"/>
      <c r="Q69" s="246"/>
      <c r="R69" s="246"/>
      <c r="S69" s="239">
        <f>S68</f>
        <v>0</v>
      </c>
      <c r="T69" s="240"/>
      <c r="U69" s="241"/>
      <c r="V69" s="246">
        <f>INT((AT69*Basics!$N$11+AV69*Basics!$N$12+AX69*Basics!$N$13+AZ69*Basics!$N$14+BB69*Basics!$N$15+BD69*Basics!$N$16+BF69*Basics!$N$17+BH69*Basics!$N$19+BJ69*Basics!$N$20+BL69*Basics!$N$21+BN69*Basics!$N$22+BP69*Basics!$N$23+BR69*Basics!$N$24+BT69*Basics!$N$25+BV69*Basics!$N$27+BX69*Basics!$N$28+BZ69*Basics!$N$29+CB69*Basics!$N$30+CD69*Basics!$N$31+CF69*Basics!$N$32)/CH69)</f>
        <v>0</v>
      </c>
      <c r="W69" s="246"/>
      <c r="X69" s="246"/>
      <c r="Y69" s="246"/>
      <c r="Z69" s="248">
        <f>IF(S69&gt;10,S69+10,LOOKUP(S69,Data!E$3:E$23,Data!F$3:F$23))</f>
        <v>0</v>
      </c>
      <c r="AA69" s="248"/>
      <c r="AB69" s="248"/>
      <c r="AC69" s="248"/>
      <c r="AD69" s="245"/>
      <c r="AE69" s="245"/>
      <c r="AF69" s="245"/>
      <c r="AG69" s="246">
        <f t="shared" si="4"/>
        <v>0</v>
      </c>
      <c r="AH69" s="246"/>
      <c r="AI69" s="246"/>
      <c r="AK69" s="251"/>
      <c r="AL69" s="251"/>
      <c r="AM69" s="251"/>
      <c r="AN69" s="251"/>
      <c r="AO69" s="251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>
        <v>10</v>
      </c>
      <c r="BY69" s="246"/>
      <c r="BZ69" s="246"/>
      <c r="CA69" s="246"/>
      <c r="CB69" s="246"/>
      <c r="CC69" s="246"/>
      <c r="CD69" s="246"/>
      <c r="CE69" s="246"/>
      <c r="CF69" s="246"/>
      <c r="CG69" s="246"/>
      <c r="CH69" s="246">
        <f t="shared" si="6"/>
        <v>10</v>
      </c>
      <c r="CI69" s="246"/>
    </row>
    <row r="70" spans="3:87" ht="12">
      <c r="C70" s="249" t="s">
        <v>20</v>
      </c>
      <c r="D70" s="249"/>
      <c r="E70" s="249"/>
      <c r="F70" s="249"/>
      <c r="G70" s="249"/>
      <c r="H70" s="249"/>
      <c r="I70" s="249" t="s">
        <v>261</v>
      </c>
      <c r="J70" s="249"/>
      <c r="K70" s="249"/>
      <c r="L70" s="249"/>
      <c r="M70" s="246" t="s">
        <v>104</v>
      </c>
      <c r="N70" s="246"/>
      <c r="O70" s="246"/>
      <c r="P70" s="246"/>
      <c r="Q70" s="246"/>
      <c r="R70" s="246"/>
      <c r="S70" s="242"/>
      <c r="T70" s="243"/>
      <c r="U70" s="244"/>
      <c r="V70" s="246">
        <f>INT((AT70*Basics!$N$11+AV70*Basics!$N$12+AX70*Basics!$N$13+AZ70*Basics!$N$14+BB70*Basics!$N$15+BD70*Basics!$N$16+BF70*Basics!$N$17+BH70*Basics!$N$19+BJ70*Basics!$N$20+BL70*Basics!$N$21+BN70*Basics!$N$22+BP70*Basics!$N$23+BR70*Basics!$N$24+BT70*Basics!$N$25+BV70*Basics!$N$27+BX70*Basics!$N$28+BZ70*Basics!$N$29+CB70*Basics!$N$30+CD70*Basics!$N$31+CF70*Basics!$N$32)/CH70)</f>
        <v>0</v>
      </c>
      <c r="W70" s="246"/>
      <c r="X70" s="246"/>
      <c r="Y70" s="246"/>
      <c r="Z70" s="248">
        <f>IF(S70=0,0,IF(S70&gt;20,S70+60,LOOKUP(S70,Data!C$3:C$23,Data!D$3:D$23)))</f>
        <v>0</v>
      </c>
      <c r="AA70" s="248"/>
      <c r="AB70" s="248"/>
      <c r="AC70" s="248"/>
      <c r="AD70" s="245"/>
      <c r="AE70" s="245"/>
      <c r="AF70" s="245"/>
      <c r="AG70" s="246">
        <f t="shared" si="4"/>
        <v>0</v>
      </c>
      <c r="AH70" s="246"/>
      <c r="AI70" s="246"/>
      <c r="AK70" s="247"/>
      <c r="AL70" s="247"/>
      <c r="AM70" s="247"/>
      <c r="AN70" s="247"/>
      <c r="AO70" s="247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>
        <v>10</v>
      </c>
      <c r="CA70" s="246"/>
      <c r="CB70" s="246"/>
      <c r="CC70" s="246"/>
      <c r="CD70" s="246"/>
      <c r="CE70" s="246"/>
      <c r="CF70" s="246"/>
      <c r="CG70" s="246"/>
      <c r="CH70" s="246">
        <f t="shared" si="6"/>
        <v>10</v>
      </c>
      <c r="CI70" s="246"/>
    </row>
    <row r="71" spans="3:87" ht="12">
      <c r="C71" s="249"/>
      <c r="D71" s="249"/>
      <c r="E71" s="249"/>
      <c r="F71" s="249"/>
      <c r="G71" s="249"/>
      <c r="H71" s="249"/>
      <c r="I71" s="249" t="s">
        <v>18</v>
      </c>
      <c r="J71" s="249"/>
      <c r="K71" s="249"/>
      <c r="L71" s="249"/>
      <c r="M71" s="246" t="s">
        <v>104</v>
      </c>
      <c r="N71" s="246"/>
      <c r="O71" s="246"/>
      <c r="P71" s="246"/>
      <c r="Q71" s="246"/>
      <c r="R71" s="246"/>
      <c r="S71" s="239">
        <f>S70</f>
        <v>0</v>
      </c>
      <c r="T71" s="240"/>
      <c r="U71" s="241"/>
      <c r="V71" s="246">
        <f>INT((AT71*Basics!$N$11+AV71*Basics!$N$12+AX71*Basics!$N$13+AZ71*Basics!$N$14+BB71*Basics!$N$15+BD71*Basics!$N$16+BF71*Basics!$N$17+BH71*Basics!$N$19+BJ71*Basics!$N$20+BL71*Basics!$N$21+BN71*Basics!$N$22+BP71*Basics!$N$23+BR71*Basics!$N$24+BT71*Basics!$N$25+BV71*Basics!$N$27+BX71*Basics!$N$28+BZ71*Basics!$N$29+CB71*Basics!$N$30+CD71*Basics!$N$31+CF71*Basics!$N$32)/CH71)</f>
        <v>0</v>
      </c>
      <c r="W71" s="246"/>
      <c r="X71" s="246"/>
      <c r="Y71" s="246"/>
      <c r="Z71" s="248">
        <f>IF(S71&gt;10,S71+10,LOOKUP(S71,Data!E$3:E$23,Data!F$3:F$23))</f>
        <v>0</v>
      </c>
      <c r="AA71" s="248"/>
      <c r="AB71" s="248"/>
      <c r="AC71" s="248"/>
      <c r="AD71" s="245"/>
      <c r="AE71" s="245"/>
      <c r="AF71" s="245"/>
      <c r="AG71" s="246">
        <f t="shared" si="4"/>
        <v>0</v>
      </c>
      <c r="AH71" s="246"/>
      <c r="AI71" s="246"/>
      <c r="AK71" s="251"/>
      <c r="AL71" s="251"/>
      <c r="AM71" s="251"/>
      <c r="AN71" s="251"/>
      <c r="AO71" s="251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>
        <v>10</v>
      </c>
      <c r="CA71" s="246"/>
      <c r="CB71" s="246"/>
      <c r="CC71" s="246"/>
      <c r="CD71" s="246"/>
      <c r="CE71" s="246"/>
      <c r="CF71" s="246"/>
      <c r="CG71" s="246"/>
      <c r="CH71" s="246">
        <f t="shared" si="6"/>
        <v>10</v>
      </c>
      <c r="CI71" s="246"/>
    </row>
    <row r="72" spans="3:87" ht="12">
      <c r="C72" s="249" t="s">
        <v>21</v>
      </c>
      <c r="D72" s="249"/>
      <c r="E72" s="249"/>
      <c r="F72" s="249"/>
      <c r="G72" s="249"/>
      <c r="H72" s="249"/>
      <c r="I72" s="249" t="s">
        <v>261</v>
      </c>
      <c r="J72" s="249"/>
      <c r="K72" s="249"/>
      <c r="L72" s="249"/>
      <c r="M72" s="246" t="s">
        <v>104</v>
      </c>
      <c r="N72" s="246"/>
      <c r="O72" s="246"/>
      <c r="P72" s="246"/>
      <c r="Q72" s="246"/>
      <c r="R72" s="246"/>
      <c r="S72" s="242"/>
      <c r="T72" s="243"/>
      <c r="U72" s="244"/>
      <c r="V72" s="246">
        <f>INT((AT72*Basics!$N$11+AV72*Basics!$N$12+AX72*Basics!$N$13+AZ72*Basics!$N$14+BB72*Basics!$N$15+BD72*Basics!$N$16+BF72*Basics!$N$17+BH72*Basics!$N$19+BJ72*Basics!$N$20+BL72*Basics!$N$21+BN72*Basics!$N$22+BP72*Basics!$N$23+BR72*Basics!$N$24+BT72*Basics!$N$25+BV72*Basics!$N$27+BX72*Basics!$N$28+BZ72*Basics!$N$29+CB72*Basics!$N$30+CD72*Basics!$N$31+CF72*Basics!$N$32)/CH72)</f>
        <v>0</v>
      </c>
      <c r="W72" s="246"/>
      <c r="X72" s="246"/>
      <c r="Y72" s="246"/>
      <c r="Z72" s="248">
        <f>IF(S72=0,0,IF(S72&gt;20,S72+60,LOOKUP(S72,Data!C$3:C$23,Data!D$3:D$23)))</f>
        <v>0</v>
      </c>
      <c r="AA72" s="248"/>
      <c r="AB72" s="248"/>
      <c r="AC72" s="248"/>
      <c r="AD72" s="245"/>
      <c r="AE72" s="245"/>
      <c r="AF72" s="245"/>
      <c r="AG72" s="246">
        <f t="shared" si="4"/>
        <v>0</v>
      </c>
      <c r="AH72" s="246"/>
      <c r="AI72" s="246"/>
      <c r="AK72" s="247"/>
      <c r="AL72" s="247"/>
      <c r="AM72" s="247"/>
      <c r="AN72" s="247"/>
      <c r="AO72" s="247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>
        <v>10</v>
      </c>
      <c r="CC72" s="246"/>
      <c r="CD72" s="246"/>
      <c r="CE72" s="246"/>
      <c r="CF72" s="246"/>
      <c r="CG72" s="246"/>
      <c r="CH72" s="246">
        <f t="shared" si="6"/>
        <v>10</v>
      </c>
      <c r="CI72" s="246"/>
    </row>
    <row r="73" spans="3:87" ht="12">
      <c r="C73" s="249"/>
      <c r="D73" s="249"/>
      <c r="E73" s="249"/>
      <c r="F73" s="249"/>
      <c r="G73" s="249"/>
      <c r="H73" s="249"/>
      <c r="I73" s="249" t="s">
        <v>18</v>
      </c>
      <c r="J73" s="249"/>
      <c r="K73" s="249"/>
      <c r="L73" s="249"/>
      <c r="M73" s="246" t="s">
        <v>104</v>
      </c>
      <c r="N73" s="246"/>
      <c r="O73" s="246"/>
      <c r="P73" s="246"/>
      <c r="Q73" s="246"/>
      <c r="R73" s="246"/>
      <c r="S73" s="239">
        <f>S72</f>
        <v>0</v>
      </c>
      <c r="T73" s="240"/>
      <c r="U73" s="241"/>
      <c r="V73" s="246">
        <f>INT((AT73*Basics!$N$11+AV73*Basics!$N$12+AX73*Basics!$N$13+AZ73*Basics!$N$14+BB73*Basics!$N$15+BD73*Basics!$N$16+BF73*Basics!$N$17+BH73*Basics!$N$19+BJ73*Basics!$N$20+BL73*Basics!$N$21+BN73*Basics!$N$22+BP73*Basics!$N$23+BR73*Basics!$N$24+BT73*Basics!$N$25+BV73*Basics!$N$27+BX73*Basics!$N$28+BZ73*Basics!$N$29+CB73*Basics!$N$30+CD73*Basics!$N$31+CF73*Basics!$N$32)/CH73)</f>
        <v>0</v>
      </c>
      <c r="W73" s="246"/>
      <c r="X73" s="246"/>
      <c r="Y73" s="246"/>
      <c r="Z73" s="248">
        <f>IF(S73&gt;10,S73+10,LOOKUP(S73,Data!E$3:E$23,Data!F$3:F$23))</f>
        <v>0</v>
      </c>
      <c r="AA73" s="248"/>
      <c r="AB73" s="248"/>
      <c r="AC73" s="248"/>
      <c r="AD73" s="245"/>
      <c r="AE73" s="245"/>
      <c r="AF73" s="245"/>
      <c r="AG73" s="246">
        <f t="shared" si="4"/>
        <v>0</v>
      </c>
      <c r="AH73" s="246"/>
      <c r="AI73" s="246"/>
      <c r="AK73" s="251"/>
      <c r="AL73" s="251"/>
      <c r="AM73" s="251"/>
      <c r="AN73" s="251"/>
      <c r="AO73" s="251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>
        <v>10</v>
      </c>
      <c r="CC73" s="246"/>
      <c r="CD73" s="246"/>
      <c r="CE73" s="246"/>
      <c r="CF73" s="246"/>
      <c r="CG73" s="246"/>
      <c r="CH73" s="246">
        <f t="shared" si="6"/>
        <v>10</v>
      </c>
      <c r="CI73" s="246"/>
    </row>
    <row r="74" spans="1:87" s="18" customFormat="1" ht="12">
      <c r="A74" s="71"/>
      <c r="B74" s="75"/>
      <c r="C74" s="246" t="s">
        <v>586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 t="s">
        <v>356</v>
      </c>
      <c r="N74" s="246"/>
      <c r="O74" s="246"/>
      <c r="P74" s="246"/>
      <c r="Q74" s="246"/>
      <c r="R74" s="246"/>
      <c r="S74" s="245"/>
      <c r="T74" s="245"/>
      <c r="U74" s="245"/>
      <c r="V74" s="246">
        <f>INT((AT74*Basics!$N$11+AV74*Basics!$N$12+AX74*Basics!$N$13+AZ74*Basics!$N$14+BB74*Basics!$N$15+BD74*Basics!$N$16+BF74*Basics!$N$17+BH74*Basics!$N$19+BJ74*Basics!$N$20+BL74*Basics!$N$21+BN74*Basics!$N$22+BP74*Basics!$N$23+BR74*Basics!$N$24+BT74*Basics!$N$25+BV74*Basics!$N$27+BX74*Basics!$N$28+BZ74*Basics!$N$29+CB74*Basics!$N$30+CD74*Basics!$N$31+CF74*Basics!$N$32)/CH74)</f>
        <v>0</v>
      </c>
      <c r="W74" s="246"/>
      <c r="X74" s="246"/>
      <c r="Y74" s="246"/>
      <c r="Z74" s="248">
        <f>IF(S74&gt;20,S74+60,LOOKUP(S74,Data!C$3:C$23,Data!D$3:D$23))</f>
        <v>-20</v>
      </c>
      <c r="AA74" s="248"/>
      <c r="AB74" s="248"/>
      <c r="AC74" s="248"/>
      <c r="AD74" s="245"/>
      <c r="AE74" s="245"/>
      <c r="AF74" s="245"/>
      <c r="AG74" s="246">
        <f t="shared" si="4"/>
        <v>-20</v>
      </c>
      <c r="AH74" s="246"/>
      <c r="AI74" s="246"/>
      <c r="AJ74" s="19"/>
      <c r="AK74" s="247"/>
      <c r="AL74" s="247"/>
      <c r="AM74" s="247"/>
      <c r="AN74" s="247"/>
      <c r="AO74" s="247"/>
      <c r="AP74" s="19"/>
      <c r="AQ74" s="19"/>
      <c r="AR74" s="19"/>
      <c r="AS74" s="19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>
        <v>4</v>
      </c>
      <c r="BK74" s="246"/>
      <c r="BL74" s="246"/>
      <c r="BM74" s="246"/>
      <c r="BN74" s="246">
        <v>2</v>
      </c>
      <c r="BO74" s="246"/>
      <c r="BP74" s="246">
        <v>2</v>
      </c>
      <c r="BQ74" s="246"/>
      <c r="BR74" s="246">
        <v>2</v>
      </c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>
        <f t="shared" si="6"/>
        <v>10</v>
      </c>
      <c r="CI74" s="246"/>
    </row>
    <row r="75" spans="3:87" ht="12">
      <c r="C75" s="246" t="s">
        <v>33</v>
      </c>
      <c r="D75" s="246"/>
      <c r="E75" s="246"/>
      <c r="F75" s="246"/>
      <c r="G75" s="246"/>
      <c r="H75" s="246"/>
      <c r="I75" s="246"/>
      <c r="J75" s="246"/>
      <c r="K75" s="246"/>
      <c r="L75" s="246"/>
      <c r="M75" s="246" t="s">
        <v>356</v>
      </c>
      <c r="N75" s="246"/>
      <c r="O75" s="246"/>
      <c r="P75" s="246"/>
      <c r="Q75" s="246"/>
      <c r="R75" s="246"/>
      <c r="S75" s="245"/>
      <c r="T75" s="245"/>
      <c r="U75" s="245"/>
      <c r="V75" s="246">
        <f>INT((AT75*Basics!$N$11+AV75*Basics!$N$12+AX75*Basics!$N$13+AZ75*Basics!$N$14+BB75*Basics!$N$15+BD75*Basics!$N$16+BF75*Basics!$N$17+BH75*Basics!$N$19+BJ75*Basics!$N$20+BL75*Basics!$N$21+BN75*Basics!$N$22+BP75*Basics!$N$23+BR75*Basics!$N$24+BT75*Basics!$N$25+BV75*Basics!$N$27+BX75*Basics!$N$28+BZ75*Basics!$N$29+CB75*Basics!$N$30+CD75*Basics!$N$31+CF75*Basics!$N$32)/CH75)</f>
        <v>0</v>
      </c>
      <c r="W75" s="246"/>
      <c r="X75" s="246"/>
      <c r="Y75" s="246"/>
      <c r="Z75" s="248">
        <f>IF(S75&gt;20,S75+60,LOOKUP(S75,Data!C$3:C$23,Data!D$3:D$23))</f>
        <v>-20</v>
      </c>
      <c r="AA75" s="248"/>
      <c r="AB75" s="248"/>
      <c r="AC75" s="248"/>
      <c r="AD75" s="245"/>
      <c r="AE75" s="245"/>
      <c r="AF75" s="245"/>
      <c r="AG75" s="246">
        <f t="shared" si="4"/>
        <v>-20</v>
      </c>
      <c r="AH75" s="246"/>
      <c r="AI75" s="246"/>
      <c r="AK75" s="247"/>
      <c r="AL75" s="247"/>
      <c r="AM75" s="247"/>
      <c r="AN75" s="247"/>
      <c r="AO75" s="247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>
        <v>2</v>
      </c>
      <c r="BK75" s="246"/>
      <c r="BL75" s="246">
        <v>1</v>
      </c>
      <c r="BM75" s="246"/>
      <c r="BN75" s="246">
        <v>2</v>
      </c>
      <c r="BO75" s="246"/>
      <c r="BP75" s="246">
        <v>1</v>
      </c>
      <c r="BQ75" s="246"/>
      <c r="BR75" s="246">
        <v>2</v>
      </c>
      <c r="BS75" s="246"/>
      <c r="BT75" s="246">
        <v>2</v>
      </c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>
        <f t="shared" si="6"/>
        <v>10</v>
      </c>
      <c r="CI75" s="246"/>
    </row>
    <row r="76" spans="1:87" s="16" customFormat="1" ht="12">
      <c r="A76" s="71"/>
      <c r="B76" s="75"/>
      <c r="C76" s="246" t="s">
        <v>187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 t="s">
        <v>356</v>
      </c>
      <c r="N76" s="246"/>
      <c r="O76" s="246"/>
      <c r="P76" s="246"/>
      <c r="Q76" s="246"/>
      <c r="R76" s="246"/>
      <c r="S76" s="245"/>
      <c r="T76" s="245"/>
      <c r="U76" s="245"/>
      <c r="V76" s="246">
        <f>INT((AT76*Basics!$N$11+AV76*Basics!$N$12+AX76*Basics!$N$13+AZ76*Basics!$N$14+BB76*Basics!$N$15+BD76*Basics!$N$16+BF76*Basics!$N$17+BH76*Basics!$N$19+BJ76*Basics!$N$20+BL76*Basics!$N$21+BN76*Basics!$N$22+BP76*Basics!$N$23+BR76*Basics!$N$24+BT76*Basics!$N$25+BV76*Basics!$N$27+BX76*Basics!$N$28+BZ76*Basics!$N$29+CB76*Basics!$N$30+CD76*Basics!$N$31+CF76*Basics!$N$32)/CH76)</f>
        <v>0</v>
      </c>
      <c r="W76" s="246"/>
      <c r="X76" s="246"/>
      <c r="Y76" s="246"/>
      <c r="Z76" s="248">
        <f>IF(S76&gt;20,S76+60,LOOKUP(S76,Data!C$3:C$23,Data!D$3:D$23))</f>
        <v>-20</v>
      </c>
      <c r="AA76" s="248"/>
      <c r="AB76" s="248"/>
      <c r="AC76" s="248"/>
      <c r="AD76" s="245"/>
      <c r="AE76" s="245"/>
      <c r="AF76" s="245"/>
      <c r="AG76" s="246">
        <f t="shared" si="4"/>
        <v>-20</v>
      </c>
      <c r="AH76" s="246"/>
      <c r="AI76" s="246"/>
      <c r="AJ76" s="18"/>
      <c r="AK76" s="247"/>
      <c r="AL76" s="247"/>
      <c r="AM76" s="247"/>
      <c r="AN76" s="247"/>
      <c r="AO76" s="247"/>
      <c r="AP76" s="18"/>
      <c r="AQ76" s="18"/>
      <c r="AR76" s="18"/>
      <c r="AS76" s="18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>
        <v>3</v>
      </c>
      <c r="BO76" s="246"/>
      <c r="BP76" s="246">
        <v>3</v>
      </c>
      <c r="BQ76" s="246"/>
      <c r="BR76" s="246">
        <v>2</v>
      </c>
      <c r="BS76" s="246"/>
      <c r="BT76" s="246">
        <v>2</v>
      </c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>
        <f t="shared" si="6"/>
        <v>10</v>
      </c>
      <c r="CI76" s="246"/>
    </row>
    <row r="77" spans="3:87" ht="12">
      <c r="C77" s="248" t="s">
        <v>22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6" t="s">
        <v>356</v>
      </c>
      <c r="N77" s="246"/>
      <c r="O77" s="246"/>
      <c r="P77" s="246"/>
      <c r="Q77" s="246"/>
      <c r="R77" s="246"/>
      <c r="S77" s="245"/>
      <c r="T77" s="245"/>
      <c r="U77" s="245"/>
      <c r="V77" s="246">
        <f>INT((AT77*Basics!$N$11+AV77*Basics!$N$12+AX77*Basics!$N$13+AZ77*Basics!$N$14+BB77*Basics!$N$15+BD77*Basics!$N$16+BF77*Basics!$N$17+BH77*Basics!$N$19+BJ77*Basics!$N$20+BL77*Basics!$N$21+BN77*Basics!$N$22+BP77*Basics!$N$23+BR77*Basics!$N$24+BT77*Basics!$N$25+BV77*Basics!$N$27+BX77*Basics!$N$28+BZ77*Basics!$N$29+CB77*Basics!$N$30+CD77*Basics!$N$31+CF77*Basics!$N$32)/CH77)</f>
        <v>0</v>
      </c>
      <c r="W77" s="246"/>
      <c r="X77" s="246"/>
      <c r="Y77" s="246"/>
      <c r="Z77" s="248">
        <f>IF(S77&gt;20,S77+60,LOOKUP(S77,Data!C$3:C$23,Data!D$3:D$23))</f>
        <v>-20</v>
      </c>
      <c r="AA77" s="248"/>
      <c r="AB77" s="248"/>
      <c r="AC77" s="248"/>
      <c r="AD77" s="245"/>
      <c r="AE77" s="245"/>
      <c r="AF77" s="245"/>
      <c r="AG77" s="246">
        <f t="shared" si="4"/>
        <v>-20</v>
      </c>
      <c r="AH77" s="246"/>
      <c r="AI77" s="246"/>
      <c r="AK77" s="247"/>
      <c r="AL77" s="247"/>
      <c r="AM77" s="247"/>
      <c r="AN77" s="247"/>
      <c r="AO77" s="247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>
        <v>2</v>
      </c>
      <c r="BK77" s="246"/>
      <c r="BL77" s="246">
        <v>1</v>
      </c>
      <c r="BM77" s="246"/>
      <c r="BN77" s="246">
        <v>2</v>
      </c>
      <c r="BO77" s="246"/>
      <c r="BP77" s="246">
        <v>1</v>
      </c>
      <c r="BQ77" s="246"/>
      <c r="BR77" s="246">
        <v>2</v>
      </c>
      <c r="BS77" s="246"/>
      <c r="BT77" s="246">
        <v>2</v>
      </c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>
        <f t="shared" si="6"/>
        <v>10</v>
      </c>
      <c r="CI77" s="246"/>
    </row>
    <row r="78" spans="1:87" s="16" customFormat="1" ht="12">
      <c r="A78" s="71"/>
      <c r="B78" s="75"/>
      <c r="C78" s="246" t="s">
        <v>279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 t="s">
        <v>356</v>
      </c>
      <c r="N78" s="246"/>
      <c r="O78" s="246"/>
      <c r="P78" s="246"/>
      <c r="Q78" s="246"/>
      <c r="R78" s="246"/>
      <c r="S78" s="245"/>
      <c r="T78" s="245"/>
      <c r="U78" s="245"/>
      <c r="V78" s="246">
        <f>INT((AT78*Basics!$N$11+AV78*Basics!$N$12+AX78*Basics!$N$13+AZ78*Basics!$N$14+BB78*Basics!$N$15+BD78*Basics!$N$16+BF78*Basics!$N$17+BH78*Basics!$N$19+BJ78*Basics!$N$20+BL78*Basics!$N$21+BN78*Basics!$N$22+BP78*Basics!$N$23+BR78*Basics!$N$24+BT78*Basics!$N$25+BV78*Basics!$N$27+BX78*Basics!$N$28+BZ78*Basics!$N$29+CB78*Basics!$N$30+CD78*Basics!$N$31+CF78*Basics!$N$32)/CH78)</f>
        <v>0</v>
      </c>
      <c r="W78" s="246"/>
      <c r="X78" s="246"/>
      <c r="Y78" s="246"/>
      <c r="Z78" s="248">
        <f>IF(S78&gt;20,S78+60,LOOKUP(S78,Data!C$3:C$23,Data!D$3:D$23))</f>
        <v>-20</v>
      </c>
      <c r="AA78" s="248"/>
      <c r="AB78" s="248"/>
      <c r="AC78" s="248"/>
      <c r="AD78" s="245"/>
      <c r="AE78" s="245"/>
      <c r="AF78" s="245"/>
      <c r="AG78" s="246">
        <f t="shared" si="4"/>
        <v>-20</v>
      </c>
      <c r="AH78" s="246"/>
      <c r="AI78" s="246"/>
      <c r="AJ78" s="18"/>
      <c r="AK78" s="247"/>
      <c r="AL78" s="247"/>
      <c r="AM78" s="247"/>
      <c r="AN78" s="247"/>
      <c r="AO78" s="247"/>
      <c r="AP78" s="18"/>
      <c r="AQ78" s="18"/>
      <c r="AR78" s="18"/>
      <c r="AS78" s="18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>
        <v>2</v>
      </c>
      <c r="BK78" s="246"/>
      <c r="BL78" s="246">
        <v>1</v>
      </c>
      <c r="BM78" s="246"/>
      <c r="BN78" s="246">
        <v>2</v>
      </c>
      <c r="BO78" s="246"/>
      <c r="BP78" s="246">
        <v>1</v>
      </c>
      <c r="BQ78" s="246"/>
      <c r="BR78" s="246">
        <v>2</v>
      </c>
      <c r="BS78" s="246"/>
      <c r="BT78" s="246">
        <v>2</v>
      </c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>
        <f t="shared" si="6"/>
        <v>10</v>
      </c>
      <c r="CI78" s="246"/>
    </row>
    <row r="79" spans="2:87" ht="12">
      <c r="B79" s="71" t="s">
        <v>82</v>
      </c>
      <c r="C79" s="248" t="s">
        <v>272</v>
      </c>
      <c r="D79" s="248"/>
      <c r="E79" s="248"/>
      <c r="F79" s="248"/>
      <c r="G79" s="248"/>
      <c r="H79" s="248"/>
      <c r="I79" s="248"/>
      <c r="J79" s="248"/>
      <c r="K79" s="248"/>
      <c r="L79" s="248"/>
      <c r="M79" s="246" t="s">
        <v>356</v>
      </c>
      <c r="N79" s="246"/>
      <c r="O79" s="246"/>
      <c r="P79" s="246"/>
      <c r="Q79" s="246"/>
      <c r="R79" s="246"/>
      <c r="S79" s="245"/>
      <c r="T79" s="245"/>
      <c r="U79" s="245"/>
      <c r="V79" s="246">
        <f>INT((AT79*Basics!$N$11+AV79*Basics!$N$12+AX79*Basics!$N$13+AZ79*Basics!$N$14+BB79*Basics!$N$15+BD79*Basics!$N$16+BF79*Basics!$N$17+BH79*Basics!$N$19+BJ79*Basics!$N$20+BL79*Basics!$N$21+BN79*Basics!$N$22+BP79*Basics!$N$23+BR79*Basics!$N$24+BT79*Basics!$N$25+BV79*Basics!$N$27+BX79*Basics!$N$28+BZ79*Basics!$N$29+CB79*Basics!$N$30+CD79*Basics!$N$31+CF79*Basics!$N$32)/CH79)</f>
        <v>0</v>
      </c>
      <c r="W79" s="246"/>
      <c r="X79" s="246"/>
      <c r="Y79" s="246"/>
      <c r="Z79" s="248">
        <f>IF(S79&gt;20,S79+60,LOOKUP(S79,Data!C$3:C$23,Data!D$3:D$23))</f>
        <v>-20</v>
      </c>
      <c r="AA79" s="248"/>
      <c r="AB79" s="248"/>
      <c r="AC79" s="248"/>
      <c r="AD79" s="245"/>
      <c r="AE79" s="245"/>
      <c r="AF79" s="245"/>
      <c r="AG79" s="246">
        <f t="shared" si="4"/>
        <v>-20</v>
      </c>
      <c r="AH79" s="246"/>
      <c r="AI79" s="246"/>
      <c r="AK79" s="247"/>
      <c r="AL79" s="247"/>
      <c r="AM79" s="247"/>
      <c r="AN79" s="247"/>
      <c r="AO79" s="247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>
        <v>2</v>
      </c>
      <c r="BK79" s="246"/>
      <c r="BL79" s="246">
        <v>1</v>
      </c>
      <c r="BM79" s="246"/>
      <c r="BN79" s="246">
        <v>2</v>
      </c>
      <c r="BO79" s="246"/>
      <c r="BP79" s="246">
        <v>1</v>
      </c>
      <c r="BQ79" s="246"/>
      <c r="BR79" s="246">
        <v>2</v>
      </c>
      <c r="BS79" s="246"/>
      <c r="BT79" s="246">
        <v>2</v>
      </c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>
        <f t="shared" si="6"/>
        <v>10</v>
      </c>
      <c r="CI79" s="246"/>
    </row>
    <row r="80" spans="3:87" ht="12">
      <c r="C80" s="248" t="s">
        <v>23</v>
      </c>
      <c r="D80" s="248"/>
      <c r="E80" s="248"/>
      <c r="F80" s="248"/>
      <c r="G80" s="248"/>
      <c r="H80" s="248"/>
      <c r="I80" s="248"/>
      <c r="J80" s="248"/>
      <c r="K80" s="248"/>
      <c r="L80" s="248"/>
      <c r="M80" s="246" t="s">
        <v>356</v>
      </c>
      <c r="N80" s="246"/>
      <c r="O80" s="246"/>
      <c r="P80" s="246"/>
      <c r="Q80" s="246"/>
      <c r="R80" s="246"/>
      <c r="S80" s="245"/>
      <c r="T80" s="245"/>
      <c r="U80" s="245"/>
      <c r="V80" s="246">
        <f>INT((AT80*Basics!$N$11+AV80*Basics!$N$12+AX80*Basics!$N$13+AZ80*Basics!$N$14+BB80*Basics!$N$15+BD80*Basics!$N$16+BF80*Basics!$N$17+BH80*Basics!$N$19+BJ80*Basics!$N$20+BL80*Basics!$N$21+BN80*Basics!$N$22+BP80*Basics!$N$23+BR80*Basics!$N$24+BT80*Basics!$N$25+BV80*Basics!$N$27+BX80*Basics!$N$28+BZ80*Basics!$N$29+CB80*Basics!$N$30+CD80*Basics!$N$31+CF80*Basics!$N$32)/CH80)</f>
        <v>0</v>
      </c>
      <c r="W80" s="246"/>
      <c r="X80" s="246"/>
      <c r="Y80" s="246"/>
      <c r="Z80" s="248">
        <f>IF(S80&gt;20,S80+60,LOOKUP(S80,Data!C$3:C$23,Data!D$3:D$23))</f>
        <v>-20</v>
      </c>
      <c r="AA80" s="248"/>
      <c r="AB80" s="248"/>
      <c r="AC80" s="248"/>
      <c r="AD80" s="245"/>
      <c r="AE80" s="245"/>
      <c r="AF80" s="245"/>
      <c r="AG80" s="246">
        <f aca="true" t="shared" si="7" ref="AG80:AG87">V80+Z80+AD80</f>
        <v>-20</v>
      </c>
      <c r="AH80" s="246"/>
      <c r="AI80" s="246"/>
      <c r="AK80" s="247"/>
      <c r="AL80" s="247"/>
      <c r="AM80" s="247"/>
      <c r="AN80" s="247"/>
      <c r="AO80" s="247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>
        <v>2</v>
      </c>
      <c r="BK80" s="246"/>
      <c r="BL80" s="246">
        <v>1</v>
      </c>
      <c r="BM80" s="246"/>
      <c r="BN80" s="246">
        <v>2</v>
      </c>
      <c r="BO80" s="246"/>
      <c r="BP80" s="246">
        <v>1</v>
      </c>
      <c r="BQ80" s="246"/>
      <c r="BR80" s="246">
        <v>2</v>
      </c>
      <c r="BS80" s="246"/>
      <c r="BT80" s="246">
        <v>2</v>
      </c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>
        <f t="shared" si="6"/>
        <v>10</v>
      </c>
      <c r="CI80" s="246"/>
    </row>
    <row r="81" spans="3:87" ht="12">
      <c r="C81" s="248" t="s">
        <v>423</v>
      </c>
      <c r="D81" s="248"/>
      <c r="E81" s="248"/>
      <c r="F81" s="248"/>
      <c r="G81" s="248"/>
      <c r="H81" s="248"/>
      <c r="I81" s="248"/>
      <c r="J81" s="248"/>
      <c r="K81" s="248"/>
      <c r="L81" s="248"/>
      <c r="M81" s="246" t="s">
        <v>515</v>
      </c>
      <c r="N81" s="246"/>
      <c r="O81" s="246"/>
      <c r="P81" s="246"/>
      <c r="Q81" s="246"/>
      <c r="R81" s="246"/>
      <c r="S81" s="245"/>
      <c r="T81" s="245"/>
      <c r="U81" s="245"/>
      <c r="V81" s="246">
        <f>INT((AT81*Basics!$N$11+AV81*Basics!$N$12+AX81*Basics!$N$13+AZ81*Basics!$N$14+BB81*Basics!$N$15+BD81*Basics!$N$16+BF81*Basics!$N$17+BH81*Basics!$N$19+BJ81*Basics!$N$20+BL81*Basics!$N$21+BN81*Basics!$N$22+BP81*Basics!$N$23+BR81*Basics!$N$24+BT81*Basics!$N$25+BV81*Basics!$N$27+BX81*Basics!$N$28+BZ81*Basics!$N$29+CB81*Basics!$N$30+CD81*Basics!$N$31+CF81*Basics!$N$32)/CH81)</f>
        <v>0</v>
      </c>
      <c r="W81" s="246"/>
      <c r="X81" s="246"/>
      <c r="Y81" s="246"/>
      <c r="Z81" s="248">
        <f>IF(S81&gt;20,S81+50,LOOKUP(S81,Data!I$3:I$23,Data!J$3:J$23))</f>
        <v>0</v>
      </c>
      <c r="AA81" s="248"/>
      <c r="AB81" s="248"/>
      <c r="AC81" s="248"/>
      <c r="AD81" s="245"/>
      <c r="AE81" s="245"/>
      <c r="AF81" s="245"/>
      <c r="AG81" s="246">
        <f t="shared" si="7"/>
        <v>0</v>
      </c>
      <c r="AH81" s="246"/>
      <c r="AI81" s="246"/>
      <c r="AK81" s="247"/>
      <c r="AL81" s="247"/>
      <c r="AM81" s="247"/>
      <c r="AN81" s="247"/>
      <c r="AO81" s="247"/>
      <c r="AT81" s="246"/>
      <c r="AU81" s="246"/>
      <c r="AV81" s="246"/>
      <c r="AW81" s="246"/>
      <c r="AX81" s="246"/>
      <c r="AY81" s="246"/>
      <c r="AZ81" s="246">
        <v>10</v>
      </c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>
        <f t="shared" si="6"/>
        <v>10</v>
      </c>
      <c r="CI81" s="246"/>
    </row>
    <row r="82" spans="1:87" s="12" customFormat="1" ht="12">
      <c r="A82" s="71"/>
      <c r="B82" s="75"/>
      <c r="C82" s="248" t="s">
        <v>587</v>
      </c>
      <c r="D82" s="248"/>
      <c r="E82" s="248"/>
      <c r="F82" s="248"/>
      <c r="G82" s="248"/>
      <c r="H82" s="248"/>
      <c r="I82" s="248"/>
      <c r="J82" s="248"/>
      <c r="K82" s="248"/>
      <c r="L82" s="248"/>
      <c r="M82" s="246" t="s">
        <v>515</v>
      </c>
      <c r="N82" s="246"/>
      <c r="O82" s="246"/>
      <c r="P82" s="246"/>
      <c r="Q82" s="246"/>
      <c r="R82" s="246"/>
      <c r="S82" s="245"/>
      <c r="T82" s="245"/>
      <c r="U82" s="245"/>
      <c r="V82" s="246">
        <f>INT((AT82*Basics!$N$11+AV82*Basics!$N$12+AX82*Basics!$N$13+AZ82*Basics!$N$14+BB82*Basics!$N$15+BD82*Basics!$N$16+BF82*Basics!$N$17+BH82*Basics!$N$19+BJ82*Basics!$N$20+BL82*Basics!$N$21+BN82*Basics!$N$22+BP82*Basics!$N$23+BR82*Basics!$N$24+BT82*Basics!$N$25+BV82*Basics!$N$27+BX82*Basics!$N$28+BZ82*Basics!$N$29+CB82*Basics!$N$30+CD82*Basics!$N$31+CF82*Basics!$N$32)/CH82)</f>
        <v>0</v>
      </c>
      <c r="W82" s="246"/>
      <c r="X82" s="246"/>
      <c r="Y82" s="246"/>
      <c r="Z82" s="248">
        <f>S82</f>
        <v>0</v>
      </c>
      <c r="AA82" s="248"/>
      <c r="AB82" s="248"/>
      <c r="AC82" s="248"/>
      <c r="AD82" s="245"/>
      <c r="AE82" s="245"/>
      <c r="AF82" s="245"/>
      <c r="AG82" s="246">
        <f t="shared" si="7"/>
        <v>0</v>
      </c>
      <c r="AH82" s="246"/>
      <c r="AI82" s="246"/>
      <c r="AJ82" s="14"/>
      <c r="AK82" s="247"/>
      <c r="AL82" s="247"/>
      <c r="AM82" s="247"/>
      <c r="AN82" s="247"/>
      <c r="AO82" s="247"/>
      <c r="AP82" s="14"/>
      <c r="AQ82" s="14"/>
      <c r="AR82" s="14"/>
      <c r="AS82" s="14"/>
      <c r="AT82" s="246"/>
      <c r="AU82" s="246"/>
      <c r="AV82" s="246"/>
      <c r="AW82" s="246"/>
      <c r="AX82" s="246"/>
      <c r="AY82" s="246"/>
      <c r="AZ82" s="246">
        <v>10</v>
      </c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>
        <f t="shared" si="6"/>
        <v>10</v>
      </c>
      <c r="CI82" s="246"/>
    </row>
    <row r="83" spans="3:87" ht="12">
      <c r="C83" s="248" t="s">
        <v>130</v>
      </c>
      <c r="D83" s="248"/>
      <c r="E83" s="248"/>
      <c r="F83" s="248"/>
      <c r="G83" s="248"/>
      <c r="H83" s="248"/>
      <c r="I83" s="248"/>
      <c r="J83" s="248"/>
      <c r="K83" s="248"/>
      <c r="L83" s="248"/>
      <c r="M83" s="246" t="s">
        <v>515</v>
      </c>
      <c r="N83" s="246"/>
      <c r="O83" s="246"/>
      <c r="P83" s="246"/>
      <c r="Q83" s="246"/>
      <c r="R83" s="246"/>
      <c r="S83" s="245"/>
      <c r="T83" s="245"/>
      <c r="U83" s="245"/>
      <c r="V83" s="246">
        <f>INT((AT83*Basics!$N$11+AV83*Basics!$N$12+AX83*Basics!$N$13+AZ83*Basics!$N$14+BB83*Basics!$N$15+BD83*Basics!$N$16+BF83*Basics!$N$17+BH83*Basics!$N$19+BJ83*Basics!$N$20+BL83*Basics!$N$21+BN83*Basics!$N$22+BP83*Basics!$N$23+BR83*Basics!$N$24+BT83*Basics!$N$25+BV83*Basics!$N$27+BX83*Basics!$N$28+BZ83*Basics!$N$29+CB83*Basics!$N$30+CD83*Basics!$N$31+CF83*Basics!$N$32)/CH83)</f>
        <v>0</v>
      </c>
      <c r="W83" s="246"/>
      <c r="X83" s="246"/>
      <c r="Y83" s="246"/>
      <c r="Z83" s="248">
        <f>IF(S83&gt;20,S83+50,LOOKUP(S83,Data!I$3:I$23,Data!J$3:J$23))</f>
        <v>0</v>
      </c>
      <c r="AA83" s="248"/>
      <c r="AB83" s="248"/>
      <c r="AC83" s="248"/>
      <c r="AD83" s="245"/>
      <c r="AE83" s="245"/>
      <c r="AF83" s="245"/>
      <c r="AG83" s="246">
        <f t="shared" si="7"/>
        <v>0</v>
      </c>
      <c r="AH83" s="246"/>
      <c r="AI83" s="246"/>
      <c r="AK83" s="247"/>
      <c r="AL83" s="247"/>
      <c r="AM83" s="247"/>
      <c r="AN83" s="247"/>
      <c r="AO83" s="247"/>
      <c r="AT83" s="246"/>
      <c r="AU83" s="246"/>
      <c r="AV83" s="246"/>
      <c r="AW83" s="246"/>
      <c r="AX83" s="246"/>
      <c r="AY83" s="246"/>
      <c r="AZ83" s="246">
        <v>10</v>
      </c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G83" s="246"/>
      <c r="CH83" s="246">
        <f t="shared" si="6"/>
        <v>10</v>
      </c>
      <c r="CI83" s="246"/>
    </row>
    <row r="84" spans="1:87" s="24" customFormat="1" ht="12">
      <c r="A84" s="71"/>
      <c r="B84" s="75"/>
      <c r="C84" s="248" t="s">
        <v>338</v>
      </c>
      <c r="D84" s="248"/>
      <c r="E84" s="248"/>
      <c r="F84" s="248"/>
      <c r="G84" s="248"/>
      <c r="H84" s="248"/>
      <c r="I84" s="248"/>
      <c r="J84" s="248"/>
      <c r="K84" s="248"/>
      <c r="L84" s="248"/>
      <c r="M84" s="246" t="s">
        <v>515</v>
      </c>
      <c r="N84" s="246"/>
      <c r="O84" s="246"/>
      <c r="P84" s="246"/>
      <c r="Q84" s="246"/>
      <c r="R84" s="246"/>
      <c r="S84" s="245"/>
      <c r="T84" s="245"/>
      <c r="U84" s="245"/>
      <c r="V84" s="246">
        <f>INT((AT84*Basics!$N$11+AV84*Basics!$N$12+AX84*Basics!$N$13+AZ84*Basics!$N$14+BB84*Basics!$N$15+BD84*Basics!$N$16+BF84*Basics!$N$17+BH84*Basics!$N$19+BJ84*Basics!$N$20+BL84*Basics!$N$21+BN84*Basics!$N$22+BP84*Basics!$N$23+BR84*Basics!$N$24+BT84*Basics!$N$25+BV84*Basics!$N$27+BX84*Basics!$N$28+BZ84*Basics!$N$29+CB84*Basics!$N$30+CD84*Basics!$N$31+CF84*Basics!$N$32)/CH84)</f>
        <v>0</v>
      </c>
      <c r="W84" s="246"/>
      <c r="X84" s="246"/>
      <c r="Y84" s="246"/>
      <c r="Z84" s="248">
        <f>IF(S84&gt;20,S84+50,LOOKUP(S84,Data!I$3:I$23,Data!J$3:J$23))</f>
        <v>0</v>
      </c>
      <c r="AA84" s="248"/>
      <c r="AB84" s="248"/>
      <c r="AC84" s="248"/>
      <c r="AD84" s="245"/>
      <c r="AE84" s="245"/>
      <c r="AF84" s="245"/>
      <c r="AG84" s="246">
        <f>V84+Z84+AD84</f>
        <v>0</v>
      </c>
      <c r="AH84" s="246"/>
      <c r="AI84" s="246"/>
      <c r="AJ84" s="26"/>
      <c r="AK84" s="247"/>
      <c r="AL84" s="247"/>
      <c r="AM84" s="247"/>
      <c r="AN84" s="247"/>
      <c r="AO84" s="247"/>
      <c r="AP84" s="26"/>
      <c r="AQ84" s="26"/>
      <c r="AR84" s="26"/>
      <c r="AS84" s="26"/>
      <c r="AT84" s="246"/>
      <c r="AU84" s="246"/>
      <c r="AV84" s="246"/>
      <c r="AW84" s="246"/>
      <c r="AX84" s="246"/>
      <c r="AY84" s="246"/>
      <c r="AZ84" s="246">
        <v>10</v>
      </c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>
        <f>SUM(AT84:CG84)</f>
        <v>10</v>
      </c>
      <c r="CI84" s="246"/>
    </row>
    <row r="85" spans="1:87" s="12" customFormat="1" ht="12">
      <c r="A85" s="71"/>
      <c r="B85" s="75"/>
      <c r="C85" s="248" t="s">
        <v>462</v>
      </c>
      <c r="D85" s="248"/>
      <c r="E85" s="248"/>
      <c r="F85" s="248"/>
      <c r="G85" s="248"/>
      <c r="H85" s="248"/>
      <c r="I85" s="248"/>
      <c r="J85" s="248"/>
      <c r="K85" s="248"/>
      <c r="L85" s="248"/>
      <c r="M85" s="246" t="s">
        <v>515</v>
      </c>
      <c r="N85" s="246"/>
      <c r="O85" s="246"/>
      <c r="P85" s="246"/>
      <c r="Q85" s="246"/>
      <c r="R85" s="246"/>
      <c r="S85" s="245"/>
      <c r="T85" s="245"/>
      <c r="U85" s="245"/>
      <c r="V85" s="246">
        <f>INT((AT85*Basics!$N$11+AV85*Basics!$N$12+AX85*Basics!$N$13+AZ85*Basics!$N$14+BB85*Basics!$N$15+BD85*Basics!$N$16+BF85*Basics!$N$17+BH85*Basics!$N$19+BJ85*Basics!$N$20+BL85*Basics!$N$21+BN85*Basics!$N$22+BP85*Basics!$N$23+BR85*Basics!$N$24+BT85*Basics!$N$25+BV85*Basics!$N$27+BX85*Basics!$N$28+BZ85*Basics!$N$29+CB85*Basics!$N$30+CD85*Basics!$N$31+CF85*Basics!$N$32)/CH85)</f>
        <v>0</v>
      </c>
      <c r="W85" s="246"/>
      <c r="X85" s="246"/>
      <c r="Y85" s="246"/>
      <c r="Z85" s="248">
        <f>S85</f>
        <v>0</v>
      </c>
      <c r="AA85" s="248"/>
      <c r="AB85" s="248"/>
      <c r="AC85" s="248"/>
      <c r="AD85" s="245"/>
      <c r="AE85" s="245"/>
      <c r="AF85" s="245"/>
      <c r="AG85" s="246">
        <f>V85+Z85+AD85</f>
        <v>0</v>
      </c>
      <c r="AH85" s="246"/>
      <c r="AI85" s="246"/>
      <c r="AJ85" s="16"/>
      <c r="AK85" s="247"/>
      <c r="AL85" s="247"/>
      <c r="AM85" s="247"/>
      <c r="AN85" s="247"/>
      <c r="AO85" s="247"/>
      <c r="AP85" s="16"/>
      <c r="AQ85" s="16"/>
      <c r="AR85" s="16"/>
      <c r="AS85" s="16"/>
      <c r="AT85" s="246"/>
      <c r="AU85" s="246"/>
      <c r="AV85" s="246"/>
      <c r="AW85" s="246"/>
      <c r="AX85" s="246"/>
      <c r="AY85" s="246"/>
      <c r="AZ85" s="246">
        <v>10</v>
      </c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>
        <f>SUM(AT85:CG85)</f>
        <v>10</v>
      </c>
      <c r="CI85" s="246"/>
    </row>
    <row r="86" spans="1:87" s="34" customFormat="1" ht="12">
      <c r="A86" s="71"/>
      <c r="B86" s="75"/>
      <c r="C86" s="246" t="s">
        <v>244</v>
      </c>
      <c r="D86" s="246"/>
      <c r="E86" s="246"/>
      <c r="F86" s="246"/>
      <c r="G86" s="246"/>
      <c r="H86" s="246"/>
      <c r="I86" s="246"/>
      <c r="J86" s="246"/>
      <c r="K86" s="246"/>
      <c r="L86" s="246"/>
      <c r="M86" s="246" t="s">
        <v>515</v>
      </c>
      <c r="N86" s="246"/>
      <c r="O86" s="246"/>
      <c r="P86" s="246"/>
      <c r="Q86" s="246"/>
      <c r="R86" s="246"/>
      <c r="S86" s="245"/>
      <c r="T86" s="245"/>
      <c r="U86" s="245"/>
      <c r="V86" s="246">
        <f>INT((AT86*Basics!$N$11+AV86*Basics!$N$12+AX86*Basics!$N$13+AZ86*Basics!$N$14+BB86*Basics!$N$15+BD86*Basics!$N$16+BF86*Basics!$N$17+BH86*Basics!$N$19+BJ86*Basics!$N$20+BL86*Basics!$N$21+BN86*Basics!$N$22+BP86*Basics!$N$23+BR86*Basics!$N$24+BT86*Basics!$N$25+BV86*Basics!$N$27+BX86*Basics!$N$28+BZ86*Basics!$N$29+CB86*Basics!$N$30+CD86*Basics!$N$31+CF86*Basics!$N$32)/CH86)</f>
        <v>0</v>
      </c>
      <c r="W86" s="246"/>
      <c r="X86" s="246"/>
      <c r="Y86" s="246"/>
      <c r="Z86" s="248">
        <f>IF(S86&gt;20,S86+50,LOOKUP(S86,Data!I$3:I$23,Data!J$3:J$23))</f>
        <v>0</v>
      </c>
      <c r="AA86" s="248"/>
      <c r="AB86" s="248"/>
      <c r="AC86" s="248"/>
      <c r="AD86" s="245"/>
      <c r="AE86" s="245"/>
      <c r="AF86" s="245"/>
      <c r="AG86" s="246">
        <f>V86+Z86+AD86</f>
        <v>0</v>
      </c>
      <c r="AH86" s="246"/>
      <c r="AI86" s="246"/>
      <c r="AJ86" s="35"/>
      <c r="AK86" s="247"/>
      <c r="AL86" s="247"/>
      <c r="AM86" s="247"/>
      <c r="AN86" s="247"/>
      <c r="AO86" s="247"/>
      <c r="AP86" s="35"/>
      <c r="AQ86" s="35"/>
      <c r="AR86" s="35"/>
      <c r="AS86" s="35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>
        <v>5</v>
      </c>
      <c r="BO86" s="246"/>
      <c r="BP86" s="246">
        <v>3</v>
      </c>
      <c r="BQ86" s="246"/>
      <c r="BR86" s="246"/>
      <c r="BS86" s="246"/>
      <c r="BT86" s="246">
        <v>2</v>
      </c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>
        <f>SUM(AT86:CG86)</f>
        <v>10</v>
      </c>
      <c r="CI86" s="246"/>
    </row>
    <row r="87" spans="3:87" ht="12">
      <c r="C87" s="246" t="s">
        <v>422</v>
      </c>
      <c r="D87" s="246"/>
      <c r="E87" s="246"/>
      <c r="F87" s="246"/>
      <c r="G87" s="246"/>
      <c r="H87" s="246"/>
      <c r="I87" s="246"/>
      <c r="J87" s="246"/>
      <c r="K87" s="246"/>
      <c r="L87" s="246"/>
      <c r="M87" s="246" t="s">
        <v>515</v>
      </c>
      <c r="N87" s="246"/>
      <c r="O87" s="246"/>
      <c r="P87" s="246"/>
      <c r="Q87" s="246"/>
      <c r="R87" s="246"/>
      <c r="S87" s="245"/>
      <c r="T87" s="245"/>
      <c r="U87" s="245"/>
      <c r="V87" s="246">
        <f>INT((AT87*Basics!$N$11+AV87*Basics!$N$12+AX87*Basics!$N$13+AZ87*Basics!$N$14+BB87*Basics!$N$15+BD87*Basics!$N$16+BF87*Basics!$N$17+BH87*Basics!$N$19+BJ87*Basics!$N$20+BL87*Basics!$N$21+BN87*Basics!$N$22+BP87*Basics!$N$23+BR87*Basics!$N$24+BT87*Basics!$N$25+BV87*Basics!$N$27+BX87*Basics!$N$28+BZ87*Basics!$N$29+CB87*Basics!$N$30+CD87*Basics!$N$31+CF87*Basics!$N$32)/CH87)</f>
        <v>0</v>
      </c>
      <c r="W87" s="246"/>
      <c r="X87" s="246"/>
      <c r="Y87" s="246"/>
      <c r="Z87" s="248">
        <f>IF(S87&gt;20,S87+50,LOOKUP(S87,Data!I$3:I$23,Data!J$3:J$23))</f>
        <v>0</v>
      </c>
      <c r="AA87" s="248"/>
      <c r="AB87" s="248"/>
      <c r="AC87" s="248"/>
      <c r="AD87" s="245"/>
      <c r="AE87" s="245"/>
      <c r="AF87" s="245"/>
      <c r="AG87" s="246">
        <f t="shared" si="7"/>
        <v>0</v>
      </c>
      <c r="AH87" s="246"/>
      <c r="AI87" s="246"/>
      <c r="AK87" s="247"/>
      <c r="AL87" s="247"/>
      <c r="AM87" s="247"/>
      <c r="AN87" s="247"/>
      <c r="AO87" s="247"/>
      <c r="AT87" s="246"/>
      <c r="AU87" s="246"/>
      <c r="AV87" s="246"/>
      <c r="AW87" s="246"/>
      <c r="AX87" s="246"/>
      <c r="AY87" s="246"/>
      <c r="AZ87" s="246">
        <v>10</v>
      </c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>
        <f t="shared" si="6"/>
        <v>10</v>
      </c>
      <c r="CI87" s="246"/>
    </row>
    <row r="88" spans="3:87" ht="12">
      <c r="C88" s="246" t="s">
        <v>373</v>
      </c>
      <c r="D88" s="246"/>
      <c r="E88" s="246"/>
      <c r="F88" s="246"/>
      <c r="G88" s="246"/>
      <c r="H88" s="246"/>
      <c r="I88" s="246"/>
      <c r="J88" s="246"/>
      <c r="K88" s="246"/>
      <c r="L88" s="246"/>
      <c r="M88" s="246" t="s">
        <v>598</v>
      </c>
      <c r="N88" s="246"/>
      <c r="O88" s="246"/>
      <c r="P88" s="246"/>
      <c r="Q88" s="246"/>
      <c r="R88" s="246"/>
      <c r="S88" s="245"/>
      <c r="T88" s="245"/>
      <c r="U88" s="245"/>
      <c r="V88" s="246">
        <f>INT((AT88*Basics!$N$11+AV88*Basics!$N$12+AX88*Basics!$N$13+AZ88*Basics!$N$14+BB88*Basics!$N$15+BD88*Basics!$N$16+BF88*Basics!$N$17+BH88*Basics!$N$19+BJ88*Basics!$N$20+BL88*Basics!$N$21+BN88*Basics!$N$22+BP88*Basics!$N$23+BR88*Basics!$N$24+BT88*Basics!$N$25+BV88*Basics!$N$27+BX88*Basics!$N$28+BZ88*Basics!$N$29+CB88*Basics!$N$30+CD88*Basics!$N$31+CF88*Basics!$N$32)/CH88)</f>
        <v>0</v>
      </c>
      <c r="W88" s="246"/>
      <c r="X88" s="246"/>
      <c r="Y88" s="246"/>
      <c r="Z88" s="248">
        <f>IF(S88&gt;20,S88+60,LOOKUP(S88,Data!C$3:C$23,Data!D$3:D$23))</f>
        <v>-20</v>
      </c>
      <c r="AA88" s="248"/>
      <c r="AB88" s="248"/>
      <c r="AC88" s="248"/>
      <c r="AD88" s="245"/>
      <c r="AE88" s="245"/>
      <c r="AF88" s="245"/>
      <c r="AG88" s="246">
        <f aca="true" t="shared" si="8" ref="AG88:AG117">V88+Z88+AD88</f>
        <v>-20</v>
      </c>
      <c r="AH88" s="246"/>
      <c r="AI88" s="246"/>
      <c r="AK88" s="247"/>
      <c r="AL88" s="247"/>
      <c r="AM88" s="247"/>
      <c r="AN88" s="247"/>
      <c r="AO88" s="247"/>
      <c r="AT88" s="246"/>
      <c r="AU88" s="246"/>
      <c r="AV88" s="246"/>
      <c r="AW88" s="246"/>
      <c r="AX88" s="246">
        <v>2</v>
      </c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>
        <v>2</v>
      </c>
      <c r="BK88" s="246"/>
      <c r="BL88" s="246">
        <v>2</v>
      </c>
      <c r="BM88" s="246"/>
      <c r="BN88" s="246"/>
      <c r="BO88" s="246"/>
      <c r="BP88" s="246"/>
      <c r="BQ88" s="246"/>
      <c r="BR88" s="246">
        <v>4</v>
      </c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>
        <f t="shared" si="6"/>
        <v>10</v>
      </c>
      <c r="CI88" s="246"/>
    </row>
    <row r="89" spans="3:87" ht="12">
      <c r="C89" s="246" t="s">
        <v>281</v>
      </c>
      <c r="D89" s="246"/>
      <c r="E89" s="246"/>
      <c r="F89" s="246"/>
      <c r="G89" s="246"/>
      <c r="H89" s="246"/>
      <c r="I89" s="246"/>
      <c r="J89" s="246"/>
      <c r="K89" s="246"/>
      <c r="L89" s="246"/>
      <c r="M89" s="246" t="s">
        <v>598</v>
      </c>
      <c r="N89" s="246"/>
      <c r="O89" s="246"/>
      <c r="P89" s="246"/>
      <c r="Q89" s="246"/>
      <c r="R89" s="246"/>
      <c r="S89" s="245"/>
      <c r="T89" s="245"/>
      <c r="U89" s="245"/>
      <c r="V89" s="246">
        <f>INT((AT89*Basics!$N$11+AV89*Basics!$N$12+AX89*Basics!$N$13+AZ89*Basics!$N$14+BB89*Basics!$N$15+BD89*Basics!$N$16+BF89*Basics!$N$17+BH89*Basics!$N$19+BJ89*Basics!$N$20+BL89*Basics!$N$21+BN89*Basics!$N$22+BP89*Basics!$N$23+BR89*Basics!$N$24+BT89*Basics!$N$25+BV89*Basics!$N$27+BX89*Basics!$N$28+BZ89*Basics!$N$29+CB89*Basics!$N$30+CD89*Basics!$N$31+CF89*Basics!$N$32)/CH89)</f>
        <v>0</v>
      </c>
      <c r="W89" s="246"/>
      <c r="X89" s="246"/>
      <c r="Y89" s="246"/>
      <c r="Z89" s="248">
        <f>IF(S89&gt;20,S89+60,LOOKUP(S89,Data!C$3:C$23,Data!D$3:D$23))</f>
        <v>-20</v>
      </c>
      <c r="AA89" s="248"/>
      <c r="AB89" s="248"/>
      <c r="AC89" s="248"/>
      <c r="AD89" s="245"/>
      <c r="AE89" s="245"/>
      <c r="AF89" s="245"/>
      <c r="AG89" s="246">
        <f t="shared" si="8"/>
        <v>-20</v>
      </c>
      <c r="AH89" s="246"/>
      <c r="AI89" s="246"/>
      <c r="AK89" s="247"/>
      <c r="AL89" s="247"/>
      <c r="AM89" s="247"/>
      <c r="AN89" s="247"/>
      <c r="AO89" s="247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>
        <v>2</v>
      </c>
      <c r="BG89" s="246"/>
      <c r="BH89" s="246"/>
      <c r="BI89" s="246"/>
      <c r="BJ89" s="246"/>
      <c r="BK89" s="246"/>
      <c r="BL89" s="246">
        <v>6</v>
      </c>
      <c r="BM89" s="246"/>
      <c r="BN89" s="246"/>
      <c r="BO89" s="246"/>
      <c r="BP89" s="246"/>
      <c r="BQ89" s="246"/>
      <c r="BR89" s="246"/>
      <c r="BS89" s="246"/>
      <c r="BT89" s="246">
        <v>2</v>
      </c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>
        <f t="shared" si="6"/>
        <v>10</v>
      </c>
      <c r="CI89" s="246"/>
    </row>
    <row r="90" spans="3:87" ht="12">
      <c r="C90" s="246" t="s">
        <v>364</v>
      </c>
      <c r="D90" s="246"/>
      <c r="E90" s="246"/>
      <c r="F90" s="246"/>
      <c r="G90" s="246"/>
      <c r="H90" s="246"/>
      <c r="I90" s="246"/>
      <c r="J90" s="246"/>
      <c r="K90" s="246"/>
      <c r="L90" s="246"/>
      <c r="M90" s="246" t="s">
        <v>598</v>
      </c>
      <c r="N90" s="246"/>
      <c r="O90" s="246"/>
      <c r="P90" s="246"/>
      <c r="Q90" s="246"/>
      <c r="R90" s="246"/>
      <c r="S90" s="245"/>
      <c r="T90" s="245"/>
      <c r="U90" s="245"/>
      <c r="V90" s="246">
        <f>INT((AT90*Basics!$N$11+AV90*Basics!$N$12+AX90*Basics!$N$13+AZ90*Basics!$N$14+BB90*Basics!$N$15+BD90*Basics!$N$16+BF90*Basics!$N$17+BH90*Basics!$N$19+BJ90*Basics!$N$20+BL90*Basics!$N$21+BN90*Basics!$N$22+BP90*Basics!$N$23+BR90*Basics!$N$24+BT90*Basics!$N$25+BV90*Basics!$N$27+BX90*Basics!$N$28+BZ90*Basics!$N$29+CB90*Basics!$N$30+CD90*Basics!$N$31+CF90*Basics!$N$32)/CH90)</f>
        <v>0</v>
      </c>
      <c r="W90" s="246"/>
      <c r="X90" s="246"/>
      <c r="Y90" s="246"/>
      <c r="Z90" s="248">
        <f>IF(S90&gt;20,S90+60,LOOKUP(S90,Data!C$3:C$23,Data!D$3:D$23))</f>
        <v>-20</v>
      </c>
      <c r="AA90" s="248"/>
      <c r="AB90" s="248"/>
      <c r="AC90" s="248"/>
      <c r="AD90" s="245"/>
      <c r="AE90" s="245"/>
      <c r="AF90" s="245"/>
      <c r="AG90" s="246">
        <f t="shared" si="8"/>
        <v>-20</v>
      </c>
      <c r="AH90" s="246"/>
      <c r="AI90" s="246"/>
      <c r="AK90" s="247"/>
      <c r="AL90" s="247"/>
      <c r="AM90" s="247"/>
      <c r="AN90" s="247"/>
      <c r="AO90" s="247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>
        <v>3</v>
      </c>
      <c r="BM90" s="246"/>
      <c r="BN90" s="246">
        <v>3</v>
      </c>
      <c r="BO90" s="246"/>
      <c r="BP90" s="246"/>
      <c r="BQ90" s="246"/>
      <c r="BR90" s="246">
        <v>2</v>
      </c>
      <c r="BS90" s="246"/>
      <c r="BT90" s="246">
        <v>2</v>
      </c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>
        <f t="shared" si="6"/>
        <v>10</v>
      </c>
      <c r="CI90" s="246"/>
    </row>
    <row r="91" spans="3:87" ht="12">
      <c r="C91" s="246" t="s">
        <v>601</v>
      </c>
      <c r="D91" s="246"/>
      <c r="E91" s="246"/>
      <c r="F91" s="246"/>
      <c r="G91" s="246"/>
      <c r="H91" s="246"/>
      <c r="I91" s="246"/>
      <c r="J91" s="246"/>
      <c r="K91" s="246"/>
      <c r="L91" s="246"/>
      <c r="M91" s="246" t="s">
        <v>598</v>
      </c>
      <c r="N91" s="246"/>
      <c r="O91" s="246"/>
      <c r="P91" s="246"/>
      <c r="Q91" s="246"/>
      <c r="R91" s="246"/>
      <c r="S91" s="245"/>
      <c r="T91" s="245"/>
      <c r="U91" s="245"/>
      <c r="V91" s="246">
        <f>INT((AT91*Basics!$N$11+AV91*Basics!$N$12+AX91*Basics!$N$13+AZ91*Basics!$N$14+BB91*Basics!$N$15+BD91*Basics!$N$16+BF91*Basics!$N$17+BH91*Basics!$N$19+BJ91*Basics!$N$20+BL91*Basics!$N$21+BN91*Basics!$N$22+BP91*Basics!$N$23+BR91*Basics!$N$24+BT91*Basics!$N$25+BV91*Basics!$N$27+BX91*Basics!$N$28+BZ91*Basics!$N$29+CB91*Basics!$N$30+CD91*Basics!$N$31+CF91*Basics!$N$32)/CH91)</f>
        <v>0</v>
      </c>
      <c r="W91" s="246"/>
      <c r="X91" s="246"/>
      <c r="Y91" s="246"/>
      <c r="Z91" s="248">
        <f>IF(S91&gt;20,S91+60,LOOKUP(S91,Data!C$3:C$23,Data!D$3:D$23))</f>
        <v>-20</v>
      </c>
      <c r="AA91" s="248"/>
      <c r="AB91" s="248"/>
      <c r="AC91" s="248"/>
      <c r="AD91" s="245"/>
      <c r="AE91" s="245"/>
      <c r="AF91" s="245"/>
      <c r="AG91" s="246">
        <f t="shared" si="8"/>
        <v>-20</v>
      </c>
      <c r="AH91" s="246"/>
      <c r="AI91" s="246"/>
      <c r="AK91" s="247"/>
      <c r="AL91" s="247"/>
      <c r="AM91" s="247"/>
      <c r="AN91" s="247"/>
      <c r="AO91" s="247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>
        <v>3</v>
      </c>
      <c r="BG91" s="246"/>
      <c r="BH91" s="246"/>
      <c r="BI91" s="246"/>
      <c r="BJ91" s="246"/>
      <c r="BK91" s="246"/>
      <c r="BL91" s="246">
        <v>5</v>
      </c>
      <c r="BM91" s="246"/>
      <c r="BN91" s="246"/>
      <c r="BO91" s="246"/>
      <c r="BP91" s="246"/>
      <c r="BQ91" s="246"/>
      <c r="BR91" s="246"/>
      <c r="BS91" s="246"/>
      <c r="BT91" s="246">
        <v>2</v>
      </c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>
        <f t="shared" si="6"/>
        <v>10</v>
      </c>
      <c r="CI91" s="246"/>
    </row>
    <row r="92" spans="1:87" s="41" customFormat="1" ht="12">
      <c r="A92" s="71"/>
      <c r="B92" s="75"/>
      <c r="C92" s="246" t="s">
        <v>537</v>
      </c>
      <c r="D92" s="246"/>
      <c r="E92" s="246"/>
      <c r="F92" s="246"/>
      <c r="G92" s="246"/>
      <c r="H92" s="246"/>
      <c r="I92" s="246"/>
      <c r="J92" s="246"/>
      <c r="K92" s="246"/>
      <c r="L92" s="246"/>
      <c r="M92" s="246" t="s">
        <v>598</v>
      </c>
      <c r="N92" s="246"/>
      <c r="O92" s="246"/>
      <c r="P92" s="246"/>
      <c r="Q92" s="246"/>
      <c r="R92" s="246"/>
      <c r="S92" s="245"/>
      <c r="T92" s="245"/>
      <c r="U92" s="245"/>
      <c r="V92" s="246">
        <f>INT((AT92*Basics!$N$11+AV92*Basics!$N$12+AX92*Basics!$N$13+AZ92*Basics!$N$14+BB92*Basics!$N$15+BD92*Basics!$N$16+BF92*Basics!$N$17+BH92*Basics!$N$19+BJ92*Basics!$N$20+BL92*Basics!$N$21+BN92*Basics!$N$22+BP92*Basics!$N$23+BR92*Basics!$N$24+BT92*Basics!$N$25+BV92*Basics!$N$27+BX92*Basics!$N$28+BZ92*Basics!$N$29+CB92*Basics!$N$30+CD92*Basics!$N$31+CF92*Basics!$N$32)/CH92)</f>
        <v>0</v>
      </c>
      <c r="W92" s="246"/>
      <c r="X92" s="246"/>
      <c r="Y92" s="246"/>
      <c r="Z92" s="248">
        <f>IF(S92&gt;20,S92+60,LOOKUP(S92,Data!C$3:C$23,Data!D$3:D$23))</f>
        <v>-20</v>
      </c>
      <c r="AA92" s="248"/>
      <c r="AB92" s="248"/>
      <c r="AC92" s="248"/>
      <c r="AD92" s="245"/>
      <c r="AE92" s="245"/>
      <c r="AF92" s="245"/>
      <c r="AG92" s="246">
        <f>V92+Z92+AD92</f>
        <v>-20</v>
      </c>
      <c r="AH92" s="246"/>
      <c r="AI92" s="246"/>
      <c r="AJ92" s="42"/>
      <c r="AK92" s="247"/>
      <c r="AL92" s="247"/>
      <c r="AM92" s="247"/>
      <c r="AN92" s="247"/>
      <c r="AO92" s="247"/>
      <c r="AP92" s="42"/>
      <c r="AQ92" s="42"/>
      <c r="AR92" s="42"/>
      <c r="AS92" s="42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>
        <v>4</v>
      </c>
      <c r="BM92" s="246"/>
      <c r="BN92" s="246">
        <v>2</v>
      </c>
      <c r="BO92" s="246"/>
      <c r="BP92" s="246">
        <v>2</v>
      </c>
      <c r="BQ92" s="246"/>
      <c r="BR92" s="246">
        <v>2</v>
      </c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>
        <f>SUM(AT92:CG92)</f>
        <v>10</v>
      </c>
      <c r="CI92" s="246"/>
    </row>
    <row r="93" spans="3:87" ht="12">
      <c r="C93" s="246" t="s">
        <v>597</v>
      </c>
      <c r="D93" s="246"/>
      <c r="E93" s="246"/>
      <c r="F93" s="246"/>
      <c r="G93" s="246"/>
      <c r="H93" s="246"/>
      <c r="I93" s="246"/>
      <c r="J93" s="246"/>
      <c r="K93" s="246"/>
      <c r="L93" s="246"/>
      <c r="M93" s="246" t="s">
        <v>598</v>
      </c>
      <c r="N93" s="246"/>
      <c r="O93" s="246"/>
      <c r="P93" s="246"/>
      <c r="Q93" s="246"/>
      <c r="R93" s="246"/>
      <c r="S93" s="245"/>
      <c r="T93" s="245"/>
      <c r="U93" s="245"/>
      <c r="V93" s="246">
        <f>INT((AT93*Basics!$N$11+AV93*Basics!$N$12+AX93*Basics!$N$13+AZ93*Basics!$N$14+BB93*Basics!$N$15+BD93*Basics!$N$16+BF93*Basics!$N$17+BH93*Basics!$N$19+BJ93*Basics!$N$20+BL93*Basics!$N$21+BN93*Basics!$N$22+BP93*Basics!$N$23+BR93*Basics!$N$24+BT93*Basics!$N$25+BV93*Basics!$N$27+BX93*Basics!$N$28+BZ93*Basics!$N$29+CB93*Basics!$N$30+CD93*Basics!$N$31+CF93*Basics!$N$32)/CH93)</f>
        <v>0</v>
      </c>
      <c r="W93" s="246"/>
      <c r="X93" s="246"/>
      <c r="Y93" s="246"/>
      <c r="Z93" s="248">
        <f>IF(S93&gt;20,S93+60,LOOKUP(S93,Data!C$3:C$23,Data!D$3:D$23))</f>
        <v>-20</v>
      </c>
      <c r="AA93" s="248"/>
      <c r="AB93" s="248"/>
      <c r="AC93" s="248"/>
      <c r="AD93" s="245"/>
      <c r="AE93" s="245"/>
      <c r="AF93" s="245"/>
      <c r="AG93" s="246">
        <f t="shared" si="8"/>
        <v>-20</v>
      </c>
      <c r="AH93" s="246"/>
      <c r="AI93" s="246"/>
      <c r="AK93" s="247"/>
      <c r="AL93" s="247"/>
      <c r="AM93" s="247"/>
      <c r="AN93" s="247"/>
      <c r="AO93" s="247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>
        <v>4</v>
      </c>
      <c r="BG93" s="246"/>
      <c r="BH93" s="246"/>
      <c r="BI93" s="246"/>
      <c r="BJ93" s="246"/>
      <c r="BK93" s="246"/>
      <c r="BL93" s="246">
        <v>4</v>
      </c>
      <c r="BM93" s="246"/>
      <c r="BN93" s="246"/>
      <c r="BO93" s="246"/>
      <c r="BP93" s="246"/>
      <c r="BQ93" s="246"/>
      <c r="BR93" s="246"/>
      <c r="BS93" s="246"/>
      <c r="BT93" s="246">
        <v>2</v>
      </c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>
        <f t="shared" si="6"/>
        <v>10</v>
      </c>
      <c r="CI93" s="246"/>
    </row>
    <row r="94" spans="3:87" ht="12">
      <c r="C94" s="246" t="s">
        <v>299</v>
      </c>
      <c r="D94" s="246"/>
      <c r="E94" s="246"/>
      <c r="F94" s="246"/>
      <c r="G94" s="246"/>
      <c r="H94" s="246"/>
      <c r="I94" s="246"/>
      <c r="J94" s="246"/>
      <c r="K94" s="246"/>
      <c r="L94" s="246"/>
      <c r="M94" s="246" t="s">
        <v>598</v>
      </c>
      <c r="N94" s="246"/>
      <c r="O94" s="246"/>
      <c r="P94" s="246"/>
      <c r="Q94" s="246"/>
      <c r="R94" s="246"/>
      <c r="S94" s="245"/>
      <c r="T94" s="245"/>
      <c r="U94" s="245"/>
      <c r="V94" s="246">
        <f>INT((AT94*Basics!$N$11+AV94*Basics!$N$12+AX94*Basics!$N$13+AZ94*Basics!$N$14+BB94*Basics!$N$15+BD94*Basics!$N$16+BF94*Basics!$N$17+BH94*Basics!$N$19+BJ94*Basics!$N$20+BL94*Basics!$N$21+BN94*Basics!$N$22+BP94*Basics!$N$23+BR94*Basics!$N$24+BT94*Basics!$N$25+BV94*Basics!$N$27+BX94*Basics!$N$28+BZ94*Basics!$N$29+CB94*Basics!$N$30+CD94*Basics!$N$31+CF94*Basics!$N$32)/CH94)</f>
        <v>0</v>
      </c>
      <c r="W94" s="246"/>
      <c r="X94" s="246"/>
      <c r="Y94" s="246"/>
      <c r="Z94" s="248">
        <f>IF(S94&gt;20,S94+60,LOOKUP(S94,Data!C$3:C$23,Data!D$3:D$23))</f>
        <v>-20</v>
      </c>
      <c r="AA94" s="248"/>
      <c r="AB94" s="248"/>
      <c r="AC94" s="248"/>
      <c r="AD94" s="245"/>
      <c r="AE94" s="245"/>
      <c r="AF94" s="245"/>
      <c r="AG94" s="246">
        <f t="shared" si="8"/>
        <v>-20</v>
      </c>
      <c r="AH94" s="246"/>
      <c r="AI94" s="246"/>
      <c r="AK94" s="247"/>
      <c r="AL94" s="247"/>
      <c r="AM94" s="247"/>
      <c r="AN94" s="247"/>
      <c r="AO94" s="247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>
        <v>8</v>
      </c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>
        <v>2</v>
      </c>
      <c r="BU94" s="246"/>
      <c r="BV94" s="246"/>
      <c r="BW94" s="246"/>
      <c r="BX94" s="246"/>
      <c r="BY94" s="246"/>
      <c r="BZ94" s="246"/>
      <c r="CA94" s="246"/>
      <c r="CB94" s="246"/>
      <c r="CC94" s="246"/>
      <c r="CD94" s="246"/>
      <c r="CE94" s="246"/>
      <c r="CF94" s="246"/>
      <c r="CG94" s="246"/>
      <c r="CH94" s="246">
        <f t="shared" si="6"/>
        <v>10</v>
      </c>
      <c r="CI94" s="246"/>
    </row>
    <row r="95" spans="3:87" ht="12">
      <c r="C95" s="246" t="s">
        <v>212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 t="s">
        <v>598</v>
      </c>
      <c r="N95" s="246"/>
      <c r="O95" s="246"/>
      <c r="P95" s="246"/>
      <c r="Q95" s="246"/>
      <c r="R95" s="246"/>
      <c r="S95" s="245"/>
      <c r="T95" s="245"/>
      <c r="U95" s="245"/>
      <c r="V95" s="246">
        <f>INT((AT95*Basics!$N$11+AV95*Basics!$N$12+AX95*Basics!$N$13+AZ95*Basics!$N$14+BB95*Basics!$N$15+BD95*Basics!$N$16+BF95*Basics!$N$17+BH95*Basics!$N$19+BJ95*Basics!$N$20+BL95*Basics!$N$21+BN95*Basics!$N$22+BP95*Basics!$N$23+BR95*Basics!$N$24+BT95*Basics!$N$25+BV95*Basics!$N$27+BX95*Basics!$N$28+BZ95*Basics!$N$29+CB95*Basics!$N$30+CD95*Basics!$N$31+CF95*Basics!$N$32)/CH95)</f>
        <v>0</v>
      </c>
      <c r="W95" s="246"/>
      <c r="X95" s="246"/>
      <c r="Y95" s="246"/>
      <c r="Z95" s="248">
        <f>IF(S95&gt;20,S95+60,LOOKUP(S95,Data!C$3:C$23,Data!D$3:D$23))</f>
        <v>-20</v>
      </c>
      <c r="AA95" s="248"/>
      <c r="AB95" s="248"/>
      <c r="AC95" s="248"/>
      <c r="AD95" s="245"/>
      <c r="AE95" s="245"/>
      <c r="AF95" s="245"/>
      <c r="AG95" s="246">
        <f t="shared" si="8"/>
        <v>-20</v>
      </c>
      <c r="AH95" s="246"/>
      <c r="AI95" s="246"/>
      <c r="AK95" s="247"/>
      <c r="AL95" s="247"/>
      <c r="AM95" s="247"/>
      <c r="AN95" s="247"/>
      <c r="AO95" s="247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>
        <v>2</v>
      </c>
      <c r="BK95" s="246"/>
      <c r="BL95" s="246">
        <v>2</v>
      </c>
      <c r="BM95" s="246"/>
      <c r="BN95" s="246"/>
      <c r="BO95" s="246"/>
      <c r="BP95" s="246"/>
      <c r="BQ95" s="246"/>
      <c r="BR95" s="246">
        <v>2</v>
      </c>
      <c r="BS95" s="246"/>
      <c r="BT95" s="246">
        <v>2</v>
      </c>
      <c r="BU95" s="246"/>
      <c r="BV95" s="246">
        <v>1</v>
      </c>
      <c r="BW95" s="246"/>
      <c r="BX95" s="246">
        <v>1</v>
      </c>
      <c r="BY95" s="246"/>
      <c r="BZ95" s="246"/>
      <c r="CA95" s="246"/>
      <c r="CB95" s="246"/>
      <c r="CC95" s="246"/>
      <c r="CD95" s="246"/>
      <c r="CE95" s="246"/>
      <c r="CF95" s="246"/>
      <c r="CG95" s="246"/>
      <c r="CH95" s="246">
        <f t="shared" si="6"/>
        <v>10</v>
      </c>
      <c r="CI95" s="246"/>
    </row>
    <row r="96" spans="1:87" s="56" customFormat="1" ht="12">
      <c r="A96" s="71"/>
      <c r="B96" s="75"/>
      <c r="C96" s="249" t="s">
        <v>69</v>
      </c>
      <c r="D96" s="249"/>
      <c r="E96" s="249"/>
      <c r="F96" s="249"/>
      <c r="G96" s="249"/>
      <c r="H96" s="249"/>
      <c r="I96" s="249"/>
      <c r="J96" s="249"/>
      <c r="K96" s="249"/>
      <c r="L96" s="249"/>
      <c r="M96" s="246" t="s">
        <v>351</v>
      </c>
      <c r="N96" s="246"/>
      <c r="O96" s="246"/>
      <c r="P96" s="246"/>
      <c r="Q96" s="246"/>
      <c r="R96" s="246"/>
      <c r="S96" s="245"/>
      <c r="T96" s="245"/>
      <c r="U96" s="245"/>
      <c r="V96" s="246">
        <f>INT((AT96*Basics!$N$11+AV96*Basics!$N$12+AX96*Basics!$N$13+AZ96*Basics!$N$14+BB96*Basics!$N$15+BD96*Basics!$N$16+BF96*Basics!$N$17+BH96*Basics!$N$19+BJ96*Basics!$N$20+BL96*Basics!$N$21+BN96*Basics!$N$22+BP96*Basics!$N$23+BR96*Basics!$N$24+BT96*Basics!$N$25+BV96*Basics!$N$27+BX96*Basics!$N$28+BZ96*Basics!$N$29+CB96*Basics!$N$30+CD96*Basics!$N$31+CF96*Basics!$N$32)/CH96)</f>
        <v>0</v>
      </c>
      <c r="W96" s="246"/>
      <c r="X96" s="246"/>
      <c r="Y96" s="246"/>
      <c r="Z96" s="248">
        <f>IF(S96&gt;20,S96+60,LOOKUP(S96,Data!C$3:C$23,Data!D$3:D$23))</f>
        <v>-20</v>
      </c>
      <c r="AA96" s="248"/>
      <c r="AB96" s="248"/>
      <c r="AC96" s="248"/>
      <c r="AD96" s="245"/>
      <c r="AE96" s="245"/>
      <c r="AF96" s="245"/>
      <c r="AG96" s="246">
        <f>V96+Z96+AD96</f>
        <v>-20</v>
      </c>
      <c r="AH96" s="246"/>
      <c r="AI96" s="246"/>
      <c r="AJ96" s="3"/>
      <c r="AK96" s="247"/>
      <c r="AL96" s="247"/>
      <c r="AM96" s="247"/>
      <c r="AN96" s="247"/>
      <c r="AO96" s="247"/>
      <c r="AP96" s="3"/>
      <c r="AQ96" s="3"/>
      <c r="AR96" s="3"/>
      <c r="AS96" s="3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>
        <v>2</v>
      </c>
      <c r="BK96" s="246"/>
      <c r="BL96" s="246">
        <v>2</v>
      </c>
      <c r="BM96" s="246"/>
      <c r="BN96" s="246">
        <v>2</v>
      </c>
      <c r="BO96" s="246"/>
      <c r="BP96" s="246">
        <v>2</v>
      </c>
      <c r="BQ96" s="246"/>
      <c r="BR96" s="246">
        <v>2</v>
      </c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>
        <f>SUM(AT96:CG96)</f>
        <v>10</v>
      </c>
      <c r="CI96" s="246"/>
    </row>
    <row r="97" spans="1:87" s="56" customFormat="1" ht="12">
      <c r="A97" s="71"/>
      <c r="B97" s="75"/>
      <c r="C97" s="249" t="s">
        <v>70</v>
      </c>
      <c r="D97" s="249"/>
      <c r="E97" s="249"/>
      <c r="F97" s="249"/>
      <c r="G97" s="249"/>
      <c r="H97" s="249"/>
      <c r="I97" s="249"/>
      <c r="J97" s="249"/>
      <c r="K97" s="249"/>
      <c r="L97" s="249"/>
      <c r="M97" s="246" t="s">
        <v>351</v>
      </c>
      <c r="N97" s="246"/>
      <c r="O97" s="246"/>
      <c r="P97" s="246"/>
      <c r="Q97" s="246"/>
      <c r="R97" s="246"/>
      <c r="S97" s="245"/>
      <c r="T97" s="245"/>
      <c r="U97" s="245"/>
      <c r="V97" s="246">
        <f>INT((AT97*Basics!$N$11+AV97*Basics!$N$12+AX97*Basics!$N$13+AZ97*Basics!$N$14+BB97*Basics!$N$15+BD97*Basics!$N$16+BF97*Basics!$N$17+BH97*Basics!$N$19+BJ97*Basics!$N$20+BL97*Basics!$N$21+BN97*Basics!$N$22+BP97*Basics!$N$23+BR97*Basics!$N$24+BT97*Basics!$N$25+BV97*Basics!$N$27+BX97*Basics!$N$28+BZ97*Basics!$N$29+CB97*Basics!$N$30+CD97*Basics!$N$31+CF97*Basics!$N$32)/CH97)</f>
        <v>0</v>
      </c>
      <c r="W97" s="246"/>
      <c r="X97" s="246"/>
      <c r="Y97" s="246"/>
      <c r="Z97" s="248">
        <f>IF(S97&gt;20,S97+60,LOOKUP(S97,Data!C$3:C$23,Data!D$3:D$23))</f>
        <v>-20</v>
      </c>
      <c r="AA97" s="248"/>
      <c r="AB97" s="248"/>
      <c r="AC97" s="248"/>
      <c r="AD97" s="245"/>
      <c r="AE97" s="245"/>
      <c r="AF97" s="245"/>
      <c r="AG97" s="246">
        <f>V97+Z97+AD97</f>
        <v>-20</v>
      </c>
      <c r="AH97" s="246"/>
      <c r="AI97" s="246"/>
      <c r="AJ97" s="3"/>
      <c r="AK97" s="247"/>
      <c r="AL97" s="247"/>
      <c r="AM97" s="247"/>
      <c r="AN97" s="247"/>
      <c r="AO97" s="247"/>
      <c r="AP97" s="3"/>
      <c r="AQ97" s="3"/>
      <c r="AR97" s="3"/>
      <c r="AS97" s="3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>
        <v>2</v>
      </c>
      <c r="BK97" s="246"/>
      <c r="BL97" s="246">
        <v>2</v>
      </c>
      <c r="BM97" s="246"/>
      <c r="BN97" s="246">
        <v>2</v>
      </c>
      <c r="BO97" s="246"/>
      <c r="BP97" s="246">
        <v>2</v>
      </c>
      <c r="BQ97" s="246"/>
      <c r="BR97" s="246">
        <v>2</v>
      </c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>
        <f>SUM(AT97:CG97)</f>
        <v>10</v>
      </c>
      <c r="CI97" s="246"/>
    </row>
    <row r="98" spans="1:87" s="56" customFormat="1" ht="12">
      <c r="A98" s="71"/>
      <c r="B98" s="75"/>
      <c r="C98" s="249" t="s">
        <v>71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6" t="s">
        <v>351</v>
      </c>
      <c r="N98" s="246"/>
      <c r="O98" s="246"/>
      <c r="P98" s="246"/>
      <c r="Q98" s="246"/>
      <c r="R98" s="246"/>
      <c r="S98" s="245"/>
      <c r="T98" s="245"/>
      <c r="U98" s="245"/>
      <c r="V98" s="246">
        <f>INT((AT98*Basics!$N$11+AV98*Basics!$N$12+AX98*Basics!$N$13+AZ98*Basics!$N$14+BB98*Basics!$N$15+BD98*Basics!$N$16+BF98*Basics!$N$17+BH98*Basics!$N$19+BJ98*Basics!$N$20+BL98*Basics!$N$21+BN98*Basics!$N$22+BP98*Basics!$N$23+BR98*Basics!$N$24+BT98*Basics!$N$25+BV98*Basics!$N$27+BX98*Basics!$N$28+BZ98*Basics!$N$29+CB98*Basics!$N$30+CD98*Basics!$N$31+CF98*Basics!$N$32)/CH98)</f>
        <v>0</v>
      </c>
      <c r="W98" s="246"/>
      <c r="X98" s="246"/>
      <c r="Y98" s="246"/>
      <c r="Z98" s="248">
        <f>IF(S98&gt;20,S98+60,LOOKUP(S98,Data!C$3:C$23,Data!D$3:D$23))</f>
        <v>-20</v>
      </c>
      <c r="AA98" s="248"/>
      <c r="AB98" s="248"/>
      <c r="AC98" s="248"/>
      <c r="AD98" s="245"/>
      <c r="AE98" s="245"/>
      <c r="AF98" s="245"/>
      <c r="AG98" s="246">
        <f>V98+Z98+AD98</f>
        <v>-20</v>
      </c>
      <c r="AH98" s="246"/>
      <c r="AI98" s="246"/>
      <c r="AJ98" s="48"/>
      <c r="AK98" s="247"/>
      <c r="AL98" s="247"/>
      <c r="AM98" s="247"/>
      <c r="AN98" s="247"/>
      <c r="AO98" s="247"/>
      <c r="AP98" s="48"/>
      <c r="AQ98" s="48"/>
      <c r="AR98" s="48"/>
      <c r="AS98" s="48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>
        <v>2</v>
      </c>
      <c r="BK98" s="246"/>
      <c r="BL98" s="246">
        <v>2</v>
      </c>
      <c r="BM98" s="246"/>
      <c r="BN98" s="246">
        <v>2</v>
      </c>
      <c r="BO98" s="246"/>
      <c r="BP98" s="246">
        <v>2</v>
      </c>
      <c r="BQ98" s="246"/>
      <c r="BR98" s="246">
        <v>2</v>
      </c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>
        <f>SUM(AT98:CG98)</f>
        <v>10</v>
      </c>
      <c r="CI98" s="246"/>
    </row>
    <row r="99" spans="1:87" s="42" customFormat="1" ht="12">
      <c r="A99" s="71"/>
      <c r="B99" s="75"/>
      <c r="C99" s="246" t="s">
        <v>340</v>
      </c>
      <c r="D99" s="246"/>
      <c r="E99" s="246"/>
      <c r="F99" s="246"/>
      <c r="G99" s="246"/>
      <c r="H99" s="246"/>
      <c r="I99" s="246"/>
      <c r="J99" s="246"/>
      <c r="K99" s="246"/>
      <c r="L99" s="246"/>
      <c r="M99" s="246" t="s">
        <v>365</v>
      </c>
      <c r="N99" s="246"/>
      <c r="O99" s="246"/>
      <c r="P99" s="246"/>
      <c r="Q99" s="246"/>
      <c r="R99" s="246"/>
      <c r="S99" s="245"/>
      <c r="T99" s="245"/>
      <c r="U99" s="245"/>
      <c r="V99" s="246">
        <f>INT((AT99*Basics!$N$11+AV99*Basics!$N$12+AX99*Basics!$N$13+AZ99*Basics!$N$14+BB99*Basics!$N$15+BD99*Basics!$N$16+BF99*Basics!$N$17+BH99*Basics!$N$19+BJ99*Basics!$N$20+BL99*Basics!$N$21+BN99*Basics!$N$22+BP99*Basics!$N$23+BR99*Basics!$N$24+BT99*Basics!$N$25+BV99*Basics!$N$27+BX99*Basics!$N$28+BZ99*Basics!$N$29+CB99*Basics!$N$30+CD99*Basics!$N$31+CF99*Basics!$N$32)/CH99)</f>
        <v>0</v>
      </c>
      <c r="W99" s="246"/>
      <c r="X99" s="246"/>
      <c r="Y99" s="246"/>
      <c r="Z99" s="248">
        <f>IF(S99&gt;20,S99+60,LOOKUP(S99,Data!C$3:C$23,Data!D$3:D$23))</f>
        <v>-20</v>
      </c>
      <c r="AA99" s="248"/>
      <c r="AB99" s="248"/>
      <c r="AC99" s="248"/>
      <c r="AD99" s="245"/>
      <c r="AE99" s="245"/>
      <c r="AF99" s="245"/>
      <c r="AG99" s="246">
        <f>V99+Z99+AD99</f>
        <v>-20</v>
      </c>
      <c r="AH99" s="246"/>
      <c r="AI99" s="246"/>
      <c r="AJ99" s="43"/>
      <c r="AK99" s="247"/>
      <c r="AL99" s="247"/>
      <c r="AM99" s="247"/>
      <c r="AN99" s="247"/>
      <c r="AO99" s="247"/>
      <c r="AP99" s="43"/>
      <c r="AQ99" s="43"/>
      <c r="AR99" s="43"/>
      <c r="AS99" s="43"/>
      <c r="AT99" s="246"/>
      <c r="AU99" s="246"/>
      <c r="AV99" s="246"/>
      <c r="AW99" s="246"/>
      <c r="AX99" s="246">
        <v>1</v>
      </c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>
        <v>2</v>
      </c>
      <c r="BK99" s="246"/>
      <c r="BL99" s="246"/>
      <c r="BM99" s="246"/>
      <c r="BN99" s="246"/>
      <c r="BO99" s="246"/>
      <c r="BP99" s="246">
        <v>1</v>
      </c>
      <c r="BQ99" s="246"/>
      <c r="BR99" s="246"/>
      <c r="BS99" s="246"/>
      <c r="BT99" s="246"/>
      <c r="BU99" s="246"/>
      <c r="BV99" s="246">
        <v>2</v>
      </c>
      <c r="BW99" s="246"/>
      <c r="BX99" s="246"/>
      <c r="BY99" s="246"/>
      <c r="BZ99" s="246"/>
      <c r="CA99" s="246"/>
      <c r="CB99" s="246">
        <v>2</v>
      </c>
      <c r="CC99" s="246"/>
      <c r="CD99" s="246"/>
      <c r="CE99" s="246"/>
      <c r="CF99" s="246">
        <v>2</v>
      </c>
      <c r="CG99" s="246"/>
      <c r="CH99" s="246">
        <f>SUM(AT99:CG99)</f>
        <v>10</v>
      </c>
      <c r="CI99" s="246"/>
    </row>
    <row r="100" spans="3:87" ht="12">
      <c r="C100" s="248" t="s">
        <v>24</v>
      </c>
      <c r="D100" s="248"/>
      <c r="E100" s="248"/>
      <c r="F100" s="248"/>
      <c r="G100" s="248"/>
      <c r="H100" s="248"/>
      <c r="I100" s="248"/>
      <c r="J100" s="248"/>
      <c r="K100" s="248"/>
      <c r="L100" s="248"/>
      <c r="M100" s="246" t="s">
        <v>365</v>
      </c>
      <c r="N100" s="246"/>
      <c r="O100" s="246"/>
      <c r="P100" s="246"/>
      <c r="Q100" s="246"/>
      <c r="R100" s="246"/>
      <c r="S100" s="245"/>
      <c r="T100" s="245"/>
      <c r="U100" s="245"/>
      <c r="V100" s="246">
        <f>INT((AT100*Basics!$N$11+AV100*Basics!$N$12+AX100*Basics!$N$13+AZ100*Basics!$N$14+BB100*Basics!$N$15+BD100*Basics!$N$16+BF100*Basics!$N$17+BH100*Basics!$N$19+BJ100*Basics!$N$20+BL100*Basics!$N$21+BN100*Basics!$N$22+BP100*Basics!$N$23+BR100*Basics!$N$24+BT100*Basics!$N$25+BV100*Basics!$N$27+BX100*Basics!$N$28+BZ100*Basics!$N$29+CB100*Basics!$N$30+CD100*Basics!$N$31+CF100*Basics!$N$32)/CH100)</f>
        <v>0</v>
      </c>
      <c r="W100" s="246"/>
      <c r="X100" s="246"/>
      <c r="Y100" s="246"/>
      <c r="Z100" s="248">
        <f>IF(S100&gt;20,S100+60,LOOKUP(S100,Data!C$3:C$23,Data!D$3:D$23))</f>
        <v>-20</v>
      </c>
      <c r="AA100" s="248"/>
      <c r="AB100" s="248"/>
      <c r="AC100" s="248"/>
      <c r="AD100" s="245"/>
      <c r="AE100" s="245"/>
      <c r="AF100" s="245"/>
      <c r="AG100" s="246">
        <f t="shared" si="8"/>
        <v>-20</v>
      </c>
      <c r="AH100" s="246"/>
      <c r="AI100" s="246"/>
      <c r="AK100" s="247"/>
      <c r="AL100" s="247"/>
      <c r="AM100" s="247"/>
      <c r="AN100" s="247"/>
      <c r="AO100" s="247"/>
      <c r="AT100" s="246"/>
      <c r="AU100" s="246"/>
      <c r="AV100" s="246"/>
      <c r="AW100" s="246"/>
      <c r="AX100" s="246">
        <v>5</v>
      </c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>
        <v>5</v>
      </c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>
        <f t="shared" si="6"/>
        <v>10</v>
      </c>
      <c r="CI100" s="246"/>
    </row>
    <row r="101" spans="1:87" s="42" customFormat="1" ht="12">
      <c r="A101" s="71"/>
      <c r="B101" s="71" t="s">
        <v>82</v>
      </c>
      <c r="C101" s="248" t="s">
        <v>341</v>
      </c>
      <c r="D101" s="248"/>
      <c r="E101" s="248"/>
      <c r="F101" s="248"/>
      <c r="G101" s="248"/>
      <c r="H101" s="248"/>
      <c r="I101" s="248"/>
      <c r="J101" s="248"/>
      <c r="K101" s="248"/>
      <c r="L101" s="248"/>
      <c r="M101" s="246" t="s">
        <v>365</v>
      </c>
      <c r="N101" s="246"/>
      <c r="O101" s="246"/>
      <c r="P101" s="246"/>
      <c r="Q101" s="246"/>
      <c r="R101" s="246"/>
      <c r="S101" s="245"/>
      <c r="T101" s="245"/>
      <c r="U101" s="245"/>
      <c r="V101" s="246">
        <f>INT((AT101*Basics!$N$11+AV101*Basics!$N$12+AX101*Basics!$N$13+AZ101*Basics!$N$14+BB101*Basics!$N$15+BD101*Basics!$N$16+BF101*Basics!$N$17+BH101*Basics!$N$19+BJ101*Basics!$N$20+BL101*Basics!$N$21+BN101*Basics!$N$22+BP101*Basics!$N$23+BR101*Basics!$N$24+BT101*Basics!$N$25+BV101*Basics!$N$27+BX101*Basics!$N$28+BZ101*Basics!$N$29+CB101*Basics!$N$30+CD101*Basics!$N$31+CF101*Basics!$N$32)/CH101)</f>
        <v>0</v>
      </c>
      <c r="W101" s="246"/>
      <c r="X101" s="246"/>
      <c r="Y101" s="246"/>
      <c r="Z101" s="248">
        <f>IF(S101&gt;20,S101+60,LOOKUP(S101,Data!C$3:C$23,Data!D$3:D$23))</f>
        <v>-20</v>
      </c>
      <c r="AA101" s="248"/>
      <c r="AB101" s="248"/>
      <c r="AC101" s="248"/>
      <c r="AD101" s="245"/>
      <c r="AE101" s="245"/>
      <c r="AF101" s="245"/>
      <c r="AG101" s="246">
        <f>V101+Z101+AD101</f>
        <v>-20</v>
      </c>
      <c r="AH101" s="246"/>
      <c r="AI101" s="246"/>
      <c r="AJ101" s="43"/>
      <c r="AK101" s="247"/>
      <c r="AL101" s="247"/>
      <c r="AM101" s="247"/>
      <c r="AN101" s="247"/>
      <c r="AO101" s="247"/>
      <c r="AP101" s="43"/>
      <c r="AQ101" s="43"/>
      <c r="AR101" s="43"/>
      <c r="AS101" s="43"/>
      <c r="AT101" s="246"/>
      <c r="AU101" s="246"/>
      <c r="AV101" s="246"/>
      <c r="AW101" s="246"/>
      <c r="AX101" s="246">
        <v>2</v>
      </c>
      <c r="AY101" s="246"/>
      <c r="AZ101" s="246"/>
      <c r="BA101" s="246"/>
      <c r="BB101" s="246"/>
      <c r="BC101" s="246"/>
      <c r="BD101" s="246"/>
      <c r="BE101" s="246"/>
      <c r="BF101" s="246"/>
      <c r="BG101" s="246"/>
      <c r="BH101" s="246"/>
      <c r="BI101" s="246"/>
      <c r="BJ101" s="246">
        <v>2</v>
      </c>
      <c r="BK101" s="246"/>
      <c r="BL101" s="246"/>
      <c r="BM101" s="246"/>
      <c r="BN101" s="246"/>
      <c r="BO101" s="246"/>
      <c r="BP101" s="246">
        <v>2</v>
      </c>
      <c r="BQ101" s="246"/>
      <c r="BR101" s="246"/>
      <c r="BS101" s="246"/>
      <c r="BT101" s="246"/>
      <c r="BU101" s="246"/>
      <c r="BV101" s="246">
        <v>2</v>
      </c>
      <c r="BW101" s="246"/>
      <c r="BX101" s="246"/>
      <c r="BY101" s="246"/>
      <c r="BZ101" s="246"/>
      <c r="CA101" s="246"/>
      <c r="CB101" s="246">
        <v>2</v>
      </c>
      <c r="CC101" s="246"/>
      <c r="CD101" s="246"/>
      <c r="CE101" s="246"/>
      <c r="CF101" s="246"/>
      <c r="CG101" s="246"/>
      <c r="CH101" s="246">
        <f>SUM(AT101:CG101)</f>
        <v>10</v>
      </c>
      <c r="CI101" s="246"/>
    </row>
    <row r="102" spans="3:87" ht="12">
      <c r="C102" s="248" t="s">
        <v>421</v>
      </c>
      <c r="D102" s="248"/>
      <c r="E102" s="248"/>
      <c r="F102" s="248"/>
      <c r="G102" s="248"/>
      <c r="H102" s="248"/>
      <c r="I102" s="248"/>
      <c r="J102" s="248"/>
      <c r="K102" s="248"/>
      <c r="L102" s="248"/>
      <c r="M102" s="246" t="s">
        <v>365</v>
      </c>
      <c r="N102" s="246"/>
      <c r="O102" s="246"/>
      <c r="P102" s="246"/>
      <c r="Q102" s="246"/>
      <c r="R102" s="246"/>
      <c r="S102" s="245"/>
      <c r="T102" s="245"/>
      <c r="U102" s="245"/>
      <c r="V102" s="246">
        <f>INT((AT102*Basics!$N$11+AV102*Basics!$N$12+AX102*Basics!$N$13+AZ102*Basics!$N$14+BB102*Basics!$N$15+BD102*Basics!$N$16+BF102*Basics!$N$17+BH102*Basics!$N$19+BJ102*Basics!$N$20+BL102*Basics!$N$21+BN102*Basics!$N$22+BP102*Basics!$N$23+BR102*Basics!$N$24+BT102*Basics!$N$25+BV102*Basics!$N$27+BX102*Basics!$N$28+BZ102*Basics!$N$29+CB102*Basics!$N$30+CD102*Basics!$N$31+CF102*Basics!$N$32)/CH102)</f>
        <v>0</v>
      </c>
      <c r="W102" s="246"/>
      <c r="X102" s="246"/>
      <c r="Y102" s="246"/>
      <c r="Z102" s="248">
        <f>IF(S102&gt;20,S102+60,LOOKUP(S102,Data!C$3:C$23,Data!D$3:D$23))</f>
        <v>-20</v>
      </c>
      <c r="AA102" s="248"/>
      <c r="AB102" s="248"/>
      <c r="AC102" s="248"/>
      <c r="AD102" s="245"/>
      <c r="AE102" s="245"/>
      <c r="AF102" s="245"/>
      <c r="AG102" s="246">
        <f t="shared" si="8"/>
        <v>-20</v>
      </c>
      <c r="AH102" s="246"/>
      <c r="AI102" s="246"/>
      <c r="AK102" s="247"/>
      <c r="AL102" s="247"/>
      <c r="AM102" s="247"/>
      <c r="AN102" s="247"/>
      <c r="AO102" s="247"/>
      <c r="AT102" s="246"/>
      <c r="AU102" s="246"/>
      <c r="AV102" s="246"/>
      <c r="AW102" s="246"/>
      <c r="AX102" s="246">
        <v>2</v>
      </c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>
        <v>2</v>
      </c>
      <c r="BK102" s="246"/>
      <c r="BL102" s="246"/>
      <c r="BM102" s="246"/>
      <c r="BN102" s="246"/>
      <c r="BO102" s="246"/>
      <c r="BP102" s="246">
        <v>2</v>
      </c>
      <c r="BQ102" s="246"/>
      <c r="BR102" s="246"/>
      <c r="BS102" s="246"/>
      <c r="BT102" s="246"/>
      <c r="BU102" s="246"/>
      <c r="BV102" s="246">
        <v>2</v>
      </c>
      <c r="BW102" s="246"/>
      <c r="BX102" s="246"/>
      <c r="BY102" s="246"/>
      <c r="BZ102" s="246"/>
      <c r="CA102" s="246"/>
      <c r="CB102" s="246">
        <v>2</v>
      </c>
      <c r="CC102" s="246"/>
      <c r="CD102" s="246"/>
      <c r="CE102" s="246"/>
      <c r="CF102" s="246"/>
      <c r="CG102" s="246"/>
      <c r="CH102" s="246">
        <f t="shared" si="6"/>
        <v>10</v>
      </c>
      <c r="CI102" s="246"/>
    </row>
    <row r="103" spans="3:87" ht="12">
      <c r="C103" s="248" t="s">
        <v>25</v>
      </c>
      <c r="D103" s="248"/>
      <c r="E103" s="248"/>
      <c r="F103" s="248"/>
      <c r="G103" s="248"/>
      <c r="H103" s="248"/>
      <c r="I103" s="248"/>
      <c r="J103" s="248"/>
      <c r="K103" s="248"/>
      <c r="L103" s="248"/>
      <c r="M103" s="246" t="s">
        <v>365</v>
      </c>
      <c r="N103" s="246"/>
      <c r="O103" s="246"/>
      <c r="P103" s="246"/>
      <c r="Q103" s="246"/>
      <c r="R103" s="246"/>
      <c r="S103" s="245"/>
      <c r="T103" s="245"/>
      <c r="U103" s="245"/>
      <c r="V103" s="246">
        <f>INT((AT103*Basics!$N$11+AV103*Basics!$N$12+AX103*Basics!$N$13+AZ103*Basics!$N$14+BB103*Basics!$N$15+BD103*Basics!$N$16+BF103*Basics!$N$17+BH103*Basics!$N$19+BJ103*Basics!$N$20+BL103*Basics!$N$21+BN103*Basics!$N$22+BP103*Basics!$N$23+BR103*Basics!$N$24+BT103*Basics!$N$25+BV103*Basics!$N$27+BX103*Basics!$N$28+BZ103*Basics!$N$29+CB103*Basics!$N$30+CD103*Basics!$N$31+CF103*Basics!$N$32)/CH103)</f>
        <v>0</v>
      </c>
      <c r="W103" s="246"/>
      <c r="X103" s="246"/>
      <c r="Y103" s="246"/>
      <c r="Z103" s="248">
        <f>IF(S103&gt;20,S103+60,LOOKUP(S103,Data!C$3:C$23,Data!D$3:D$23))</f>
        <v>-20</v>
      </c>
      <c r="AA103" s="248"/>
      <c r="AB103" s="248"/>
      <c r="AC103" s="248"/>
      <c r="AD103" s="245"/>
      <c r="AE103" s="245"/>
      <c r="AF103" s="245"/>
      <c r="AG103" s="246">
        <f t="shared" si="8"/>
        <v>-20</v>
      </c>
      <c r="AH103" s="246"/>
      <c r="AI103" s="246"/>
      <c r="AK103" s="247"/>
      <c r="AL103" s="247"/>
      <c r="AM103" s="247"/>
      <c r="AN103" s="247"/>
      <c r="AO103" s="247"/>
      <c r="AT103" s="246"/>
      <c r="AU103" s="246"/>
      <c r="AV103" s="246"/>
      <c r="AW103" s="246"/>
      <c r="AX103" s="246">
        <v>2</v>
      </c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>
        <v>2</v>
      </c>
      <c r="BK103" s="246"/>
      <c r="BL103" s="246"/>
      <c r="BM103" s="246"/>
      <c r="BN103" s="246"/>
      <c r="BO103" s="246"/>
      <c r="BP103" s="246">
        <v>2</v>
      </c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>
        <v>4</v>
      </c>
      <c r="CC103" s="246"/>
      <c r="CD103" s="246"/>
      <c r="CE103" s="246"/>
      <c r="CF103" s="246"/>
      <c r="CG103" s="246"/>
      <c r="CH103" s="246">
        <f t="shared" si="6"/>
        <v>10</v>
      </c>
      <c r="CI103" s="246"/>
    </row>
    <row r="104" spans="3:87" ht="12">
      <c r="C104" s="248" t="s">
        <v>369</v>
      </c>
      <c r="D104" s="248"/>
      <c r="E104" s="248"/>
      <c r="F104" s="248"/>
      <c r="G104" s="248"/>
      <c r="H104" s="248"/>
      <c r="I104" s="248"/>
      <c r="J104" s="248"/>
      <c r="K104" s="248"/>
      <c r="L104" s="248"/>
      <c r="M104" s="246" t="s">
        <v>365</v>
      </c>
      <c r="N104" s="246"/>
      <c r="O104" s="246"/>
      <c r="P104" s="246"/>
      <c r="Q104" s="246"/>
      <c r="R104" s="246"/>
      <c r="S104" s="245"/>
      <c r="T104" s="245"/>
      <c r="U104" s="245"/>
      <c r="V104" s="246">
        <f>INT((AT104*Basics!$N$11+AV104*Basics!$N$12+AX104*Basics!$N$13+AZ104*Basics!$N$14+BB104*Basics!$N$15+BD104*Basics!$N$16+BF104*Basics!$N$17+BH104*Basics!$N$19+BJ104*Basics!$N$20+BL104*Basics!$N$21+BN104*Basics!$N$22+BP104*Basics!$N$23+BR104*Basics!$N$24+BT104*Basics!$N$25+BV104*Basics!$N$27+BX104*Basics!$N$28+BZ104*Basics!$N$29+CB104*Basics!$N$30+CD104*Basics!$N$31+CF104*Basics!$N$32)/CH104)</f>
        <v>0</v>
      </c>
      <c r="W104" s="246"/>
      <c r="X104" s="246"/>
      <c r="Y104" s="246"/>
      <c r="Z104" s="248">
        <f>IF(S104&gt;20,S104+60,LOOKUP(S104,Data!C$3:C$23,Data!D$3:D$23))</f>
        <v>-20</v>
      </c>
      <c r="AA104" s="248"/>
      <c r="AB104" s="248"/>
      <c r="AC104" s="248"/>
      <c r="AD104" s="245"/>
      <c r="AE104" s="245"/>
      <c r="AF104" s="245"/>
      <c r="AG104" s="246">
        <f t="shared" si="8"/>
        <v>-20</v>
      </c>
      <c r="AH104" s="246"/>
      <c r="AI104" s="246"/>
      <c r="AK104" s="247"/>
      <c r="AL104" s="247"/>
      <c r="AM104" s="247"/>
      <c r="AN104" s="247"/>
      <c r="AO104" s="247"/>
      <c r="AT104" s="246">
        <v>-5</v>
      </c>
      <c r="AU104" s="246"/>
      <c r="AV104" s="246"/>
      <c r="AW104" s="246"/>
      <c r="AX104" s="246">
        <v>5</v>
      </c>
      <c r="AY104" s="246"/>
      <c r="AZ104" s="246"/>
      <c r="BA104" s="246"/>
      <c r="BB104" s="246"/>
      <c r="BC104" s="24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>
        <f>SUM(AV104:CG104)-AT104</f>
        <v>10</v>
      </c>
      <c r="CI104" s="246"/>
    </row>
    <row r="105" spans="1:87" s="48" customFormat="1" ht="12">
      <c r="A105" s="71"/>
      <c r="B105" s="71" t="s">
        <v>82</v>
      </c>
      <c r="C105" s="248" t="s">
        <v>333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9" t="s">
        <v>342</v>
      </c>
      <c r="N105" s="249"/>
      <c r="O105" s="249"/>
      <c r="P105" s="249"/>
      <c r="Q105" s="249"/>
      <c r="R105" s="249"/>
      <c r="S105" s="245"/>
      <c r="T105" s="245"/>
      <c r="U105" s="245"/>
      <c r="V105" s="246">
        <f>INT((AT105*Basics!$N$11+AV105*Basics!$N$12+AX105*Basics!$N$13+AZ105*Basics!$N$14+BB105*Basics!$N$15+BD105*Basics!$N$16+BF105*Basics!$N$17+BH105*Basics!$N$19+BJ105*Basics!$N$20+BL105*Basics!$N$21+BN105*Basics!$N$22+BP105*Basics!$N$23+BR105*Basics!$N$24+BT105*Basics!$N$25+BV105*Basics!$N$27+BX105*Basics!$N$28+BZ105*Basics!$N$29+CB105*Basics!$N$30+CD105*Basics!$N$31+CF105*Basics!$N$32)/CH105)</f>
        <v>0</v>
      </c>
      <c r="W105" s="246"/>
      <c r="X105" s="246"/>
      <c r="Y105" s="246"/>
      <c r="Z105" s="248">
        <f>IF(S105&gt;20,S105+60,LOOKUP(S105,Data!C$3:C$23,Data!D$3:D$23))</f>
        <v>-20</v>
      </c>
      <c r="AA105" s="248"/>
      <c r="AB105" s="248"/>
      <c r="AC105" s="248"/>
      <c r="AD105" s="245"/>
      <c r="AE105" s="245"/>
      <c r="AF105" s="245"/>
      <c r="AG105" s="246">
        <f t="shared" si="8"/>
        <v>-20</v>
      </c>
      <c r="AH105" s="246"/>
      <c r="AI105" s="246"/>
      <c r="AJ105" s="57"/>
      <c r="AK105" s="247"/>
      <c r="AL105" s="247"/>
      <c r="AM105" s="247"/>
      <c r="AN105" s="247"/>
      <c r="AO105" s="247"/>
      <c r="AP105" s="57"/>
      <c r="AQ105" s="57"/>
      <c r="AR105" s="57"/>
      <c r="AS105" s="57"/>
      <c r="AT105" s="246"/>
      <c r="AU105" s="246"/>
      <c r="AV105" s="246"/>
      <c r="AW105" s="246"/>
      <c r="AX105" s="246">
        <v>2</v>
      </c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>
        <v>4</v>
      </c>
      <c r="BK105" s="246"/>
      <c r="BL105" s="246"/>
      <c r="BM105" s="246"/>
      <c r="BN105" s="246">
        <v>2</v>
      </c>
      <c r="BO105" s="246"/>
      <c r="BP105" s="246"/>
      <c r="BQ105" s="246"/>
      <c r="BR105" s="246"/>
      <c r="BS105" s="246"/>
      <c r="BT105" s="246"/>
      <c r="BU105" s="246"/>
      <c r="BV105" s="246">
        <v>2</v>
      </c>
      <c r="BW105" s="246"/>
      <c r="BX105" s="246"/>
      <c r="BY105" s="246"/>
      <c r="BZ105" s="246"/>
      <c r="CA105" s="246"/>
      <c r="CB105" s="246"/>
      <c r="CC105" s="246"/>
      <c r="CD105" s="246"/>
      <c r="CE105" s="246"/>
      <c r="CF105" s="246"/>
      <c r="CG105" s="246"/>
      <c r="CH105" s="246">
        <f>SUM(AT105:CG105)</f>
        <v>10</v>
      </c>
      <c r="CI105" s="246"/>
    </row>
    <row r="106" spans="1:87" s="48" customFormat="1" ht="12">
      <c r="A106" s="71"/>
      <c r="B106" s="75"/>
      <c r="C106" s="248" t="s">
        <v>497</v>
      </c>
      <c r="D106" s="248"/>
      <c r="E106" s="248"/>
      <c r="F106" s="248"/>
      <c r="G106" s="248"/>
      <c r="H106" s="248"/>
      <c r="I106" s="248"/>
      <c r="J106" s="248"/>
      <c r="K106" s="248"/>
      <c r="L106" s="248"/>
      <c r="M106" s="249" t="s">
        <v>352</v>
      </c>
      <c r="N106" s="249"/>
      <c r="O106" s="249"/>
      <c r="P106" s="249"/>
      <c r="Q106" s="249"/>
      <c r="R106" s="249"/>
      <c r="S106" s="245"/>
      <c r="T106" s="245"/>
      <c r="U106" s="245"/>
      <c r="V106" s="246">
        <f>INT((AT106*Basics!$N$11+AV106*Basics!$N$12+AX106*Basics!$N$13+AZ106*Basics!$N$14+BB106*Basics!$N$15+BD106*Basics!$N$16+BF106*Basics!$N$17+BH106*Basics!$N$19+BJ106*Basics!$N$20+BL106*Basics!$N$21+BN106*Basics!$N$22+BP106*Basics!$N$23+BR106*Basics!$N$24+BT106*Basics!$N$25+BV106*Basics!$N$27+BX106*Basics!$N$28+BZ106*Basics!$N$29+CB106*Basics!$N$30+CD106*Basics!$N$31+CF106*Basics!$N$32)/CH106)</f>
        <v>0</v>
      </c>
      <c r="W106" s="246"/>
      <c r="X106" s="246"/>
      <c r="Y106" s="246"/>
      <c r="Z106" s="248">
        <f>IF(S106&gt;20,S106+60,LOOKUP(S106,Data!C$3:C$23,Data!D$3:D$23))</f>
        <v>-20</v>
      </c>
      <c r="AA106" s="248"/>
      <c r="AB106" s="248"/>
      <c r="AC106" s="248"/>
      <c r="AD106" s="245"/>
      <c r="AE106" s="245"/>
      <c r="AF106" s="245"/>
      <c r="AG106" s="246">
        <f>V106+Z106+AD106</f>
        <v>-20</v>
      </c>
      <c r="AH106" s="246"/>
      <c r="AI106" s="246"/>
      <c r="AJ106" s="49"/>
      <c r="AK106" s="247"/>
      <c r="AL106" s="247"/>
      <c r="AM106" s="247"/>
      <c r="AN106" s="247"/>
      <c r="AO106" s="247"/>
      <c r="AP106" s="49"/>
      <c r="AQ106" s="49"/>
      <c r="AR106" s="49"/>
      <c r="AS106" s="49"/>
      <c r="AT106" s="246"/>
      <c r="AU106" s="246"/>
      <c r="AV106" s="246"/>
      <c r="AW106" s="246"/>
      <c r="AX106" s="246">
        <v>2</v>
      </c>
      <c r="AY106" s="246"/>
      <c r="AZ106" s="246"/>
      <c r="BA106" s="246"/>
      <c r="BB106" s="246"/>
      <c r="BC106" s="246"/>
      <c r="BD106" s="246"/>
      <c r="BE106" s="246"/>
      <c r="BF106" s="55"/>
      <c r="BG106" s="55"/>
      <c r="BH106" s="246"/>
      <c r="BI106" s="246"/>
      <c r="BJ106" s="246">
        <v>4</v>
      </c>
      <c r="BK106" s="246"/>
      <c r="BL106" s="246"/>
      <c r="BM106" s="246"/>
      <c r="BN106" s="246">
        <v>2</v>
      </c>
      <c r="BO106" s="246"/>
      <c r="BP106" s="246"/>
      <c r="BQ106" s="246"/>
      <c r="BR106" s="246"/>
      <c r="BS106" s="246"/>
      <c r="BT106" s="246"/>
      <c r="BU106" s="246"/>
      <c r="BV106" s="246">
        <v>2</v>
      </c>
      <c r="BW106" s="246"/>
      <c r="BX106" s="246"/>
      <c r="BY106" s="246"/>
      <c r="BZ106" s="246"/>
      <c r="CA106" s="246"/>
      <c r="CB106" s="246"/>
      <c r="CC106" s="246"/>
      <c r="CD106" s="246"/>
      <c r="CE106" s="246"/>
      <c r="CF106" s="246"/>
      <c r="CG106" s="246"/>
      <c r="CH106" s="246">
        <f>SUM(AT106:CG106)</f>
        <v>10</v>
      </c>
      <c r="CI106" s="246"/>
    </row>
    <row r="107" spans="2:87" ht="12">
      <c r="B107" s="71" t="s">
        <v>257</v>
      </c>
      <c r="C107" s="248" t="s">
        <v>447</v>
      </c>
      <c r="D107" s="248"/>
      <c r="E107" s="248"/>
      <c r="F107" s="248"/>
      <c r="G107" s="248"/>
      <c r="H107" s="248"/>
      <c r="I107" s="248"/>
      <c r="J107" s="248"/>
      <c r="K107" s="248"/>
      <c r="L107" s="248"/>
      <c r="M107" s="249" t="s">
        <v>342</v>
      </c>
      <c r="N107" s="249"/>
      <c r="O107" s="249"/>
      <c r="P107" s="249"/>
      <c r="Q107" s="249"/>
      <c r="R107" s="249"/>
      <c r="S107" s="245"/>
      <c r="T107" s="245"/>
      <c r="U107" s="245"/>
      <c r="V107" s="246">
        <f>INT((AT107*Basics!$N$11+AV107*Basics!$N$12+AX107*Basics!$N$13+AZ107*Basics!$N$14+BB107*Basics!$N$15+BD107*Basics!$N$16+BF107*Basics!$N$17+BH107*Basics!$N$19+BJ107*Basics!$N$20+BL107*Basics!$N$21+BN107*Basics!$N$22+BP107*Basics!$N$23+BR107*Basics!$N$24+BT107*Basics!$N$25+BV107*Basics!$N$27+BX107*Basics!$N$28+BZ107*Basics!$N$29+CB107*Basics!$N$30+CD107*Basics!$N$31+CF107*Basics!$N$32)/CH107)</f>
        <v>0</v>
      </c>
      <c r="W107" s="246"/>
      <c r="X107" s="246"/>
      <c r="Y107" s="246"/>
      <c r="Z107" s="248">
        <f>IF(S107&gt;20,S107+60,LOOKUP(S107,Data!C$3:C$23,Data!D$3:D$23))</f>
        <v>-20</v>
      </c>
      <c r="AA107" s="248"/>
      <c r="AB107" s="248"/>
      <c r="AC107" s="248"/>
      <c r="AD107" s="245"/>
      <c r="AE107" s="245"/>
      <c r="AF107" s="245"/>
      <c r="AG107" s="246">
        <f>V107+Z107+AD107</f>
        <v>-20</v>
      </c>
      <c r="AH107" s="246"/>
      <c r="AI107" s="246"/>
      <c r="AJ107" s="48"/>
      <c r="AK107" s="247"/>
      <c r="AL107" s="247"/>
      <c r="AM107" s="247"/>
      <c r="AN107" s="247"/>
      <c r="AO107" s="247"/>
      <c r="AP107" s="48"/>
      <c r="AQ107" s="48"/>
      <c r="AR107" s="48"/>
      <c r="AS107" s="48"/>
      <c r="AT107" s="246"/>
      <c r="AU107" s="246"/>
      <c r="AV107" s="246"/>
      <c r="AW107" s="246"/>
      <c r="AX107" s="246">
        <v>2</v>
      </c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>
        <v>4</v>
      </c>
      <c r="BK107" s="246"/>
      <c r="BL107" s="246"/>
      <c r="BM107" s="246"/>
      <c r="BN107" s="246">
        <v>2</v>
      </c>
      <c r="BO107" s="246"/>
      <c r="BP107" s="246"/>
      <c r="BQ107" s="246"/>
      <c r="BR107" s="246"/>
      <c r="BS107" s="246"/>
      <c r="BT107" s="246"/>
      <c r="BU107" s="246"/>
      <c r="BV107" s="246">
        <v>2</v>
      </c>
      <c r="BW107" s="246"/>
      <c r="BX107" s="246"/>
      <c r="BY107" s="246"/>
      <c r="BZ107" s="246"/>
      <c r="CA107" s="246"/>
      <c r="CB107" s="246"/>
      <c r="CC107" s="246"/>
      <c r="CD107" s="246"/>
      <c r="CE107" s="246"/>
      <c r="CF107" s="246"/>
      <c r="CG107" s="246"/>
      <c r="CH107" s="246">
        <f>SUM(AT107:CG107)</f>
        <v>10</v>
      </c>
      <c r="CI107" s="246"/>
    </row>
    <row r="108" spans="3:87" ht="12">
      <c r="C108" s="248" t="s">
        <v>126</v>
      </c>
      <c r="D108" s="248"/>
      <c r="E108" s="248"/>
      <c r="F108" s="248"/>
      <c r="G108" s="248"/>
      <c r="H108" s="248"/>
      <c r="I108" s="248"/>
      <c r="J108" s="248"/>
      <c r="K108" s="248"/>
      <c r="L108" s="248"/>
      <c r="M108" s="249" t="s">
        <v>342</v>
      </c>
      <c r="N108" s="249"/>
      <c r="O108" s="249"/>
      <c r="P108" s="249"/>
      <c r="Q108" s="249"/>
      <c r="R108" s="249"/>
      <c r="S108" s="245"/>
      <c r="T108" s="245"/>
      <c r="U108" s="245"/>
      <c r="V108" s="246">
        <f>INT((AT108*Basics!$N$11+AV108*Basics!$N$12+AX108*Basics!$N$13+AZ108*Basics!$N$14+BB108*Basics!$N$15+BD108*Basics!$N$16+BF108*Basics!$N$17+BH108*Basics!$N$19+BJ108*Basics!$N$20+BL108*Basics!$N$21+BN108*Basics!$N$22+BP108*Basics!$N$23+BR108*Basics!$N$24+BT108*Basics!$N$25+BV108*Basics!$N$27+BX108*Basics!$N$28+BZ108*Basics!$N$29+CB108*Basics!$N$30+CD108*Basics!$N$31+CF108*Basics!$N$32)/CH108)</f>
        <v>0</v>
      </c>
      <c r="W108" s="246"/>
      <c r="X108" s="246"/>
      <c r="Y108" s="246"/>
      <c r="Z108" s="248">
        <f>IF(S108&gt;20,S108+60,LOOKUP(S108,Data!C$3:C$23,Data!D$3:D$23))</f>
        <v>-20</v>
      </c>
      <c r="AA108" s="248"/>
      <c r="AB108" s="248"/>
      <c r="AC108" s="248"/>
      <c r="AD108" s="245"/>
      <c r="AE108" s="245"/>
      <c r="AF108" s="245"/>
      <c r="AG108" s="246">
        <f t="shared" si="8"/>
        <v>-20</v>
      </c>
      <c r="AH108" s="246"/>
      <c r="AI108" s="246"/>
      <c r="AK108" s="247"/>
      <c r="AL108" s="247"/>
      <c r="AM108" s="247"/>
      <c r="AN108" s="247"/>
      <c r="AO108" s="247"/>
      <c r="AT108" s="246"/>
      <c r="AU108" s="246"/>
      <c r="AV108" s="246"/>
      <c r="AW108" s="246"/>
      <c r="AX108" s="246">
        <v>2</v>
      </c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>
        <v>4</v>
      </c>
      <c r="BK108" s="246"/>
      <c r="BL108" s="246"/>
      <c r="BM108" s="246"/>
      <c r="BN108" s="246">
        <v>2</v>
      </c>
      <c r="BO108" s="246"/>
      <c r="BP108" s="246"/>
      <c r="BQ108" s="246"/>
      <c r="BR108" s="246"/>
      <c r="BS108" s="246"/>
      <c r="BT108" s="246"/>
      <c r="BU108" s="246"/>
      <c r="BV108" s="246">
        <v>2</v>
      </c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>
        <f aca="true" t="shared" si="9" ref="CH108:CH117">SUM(AT108:CG108)</f>
        <v>10</v>
      </c>
      <c r="CI108" s="246"/>
    </row>
    <row r="109" spans="1:87" s="48" customFormat="1" ht="12">
      <c r="A109" s="71"/>
      <c r="B109" s="75"/>
      <c r="C109" s="248" t="s">
        <v>127</v>
      </c>
      <c r="D109" s="248"/>
      <c r="E109" s="248"/>
      <c r="F109" s="248"/>
      <c r="G109" s="248"/>
      <c r="H109" s="248"/>
      <c r="I109" s="248"/>
      <c r="J109" s="248"/>
      <c r="K109" s="248"/>
      <c r="L109" s="248"/>
      <c r="M109" s="249" t="s">
        <v>342</v>
      </c>
      <c r="N109" s="249"/>
      <c r="O109" s="249"/>
      <c r="P109" s="249"/>
      <c r="Q109" s="249"/>
      <c r="R109" s="249"/>
      <c r="S109" s="245"/>
      <c r="T109" s="245"/>
      <c r="U109" s="245"/>
      <c r="V109" s="246">
        <f>INT((AT109*Basics!$N$11+AV109*Basics!$N$12+AX109*Basics!$N$13+AZ109*Basics!$N$14+BB109*Basics!$N$15+BD109*Basics!$N$16+BF109*Basics!$N$17+BH109*Basics!$N$19+BJ109*Basics!$N$20+BL109*Basics!$N$21+BN109*Basics!$N$22+BP109*Basics!$N$23+BR109*Basics!$N$24+BT109*Basics!$N$25+BV109*Basics!$N$27+BX109*Basics!$N$28+BZ109*Basics!$N$29+CB109*Basics!$N$30+CD109*Basics!$N$31+CF109*Basics!$N$32)/CH109)</f>
        <v>0</v>
      </c>
      <c r="W109" s="246"/>
      <c r="X109" s="246"/>
      <c r="Y109" s="246"/>
      <c r="Z109" s="248">
        <f>IF(S109&gt;20,S109+60,LOOKUP(S109,Data!C$3:C$23,Data!D$3:D$23))</f>
        <v>-20</v>
      </c>
      <c r="AA109" s="248"/>
      <c r="AB109" s="248"/>
      <c r="AC109" s="248"/>
      <c r="AD109" s="245"/>
      <c r="AE109" s="245"/>
      <c r="AF109" s="245"/>
      <c r="AG109" s="246">
        <f>V109+Z109+AD109</f>
        <v>-20</v>
      </c>
      <c r="AH109" s="246"/>
      <c r="AI109" s="246"/>
      <c r="AJ109" s="49"/>
      <c r="AK109" s="247"/>
      <c r="AL109" s="247"/>
      <c r="AM109" s="247"/>
      <c r="AN109" s="247"/>
      <c r="AO109" s="247"/>
      <c r="AP109" s="49"/>
      <c r="AQ109" s="49"/>
      <c r="AR109" s="49"/>
      <c r="AS109" s="49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>
        <v>2</v>
      </c>
      <c r="BK109" s="246"/>
      <c r="BL109" s="246">
        <v>2</v>
      </c>
      <c r="BM109" s="246"/>
      <c r="BN109" s="246">
        <v>2</v>
      </c>
      <c r="BO109" s="246"/>
      <c r="BP109" s="246">
        <v>2</v>
      </c>
      <c r="BQ109" s="246"/>
      <c r="BR109" s="246">
        <v>2</v>
      </c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>
        <f>SUM(AT109:CG109)</f>
        <v>10</v>
      </c>
      <c r="CI109" s="246"/>
    </row>
    <row r="110" spans="1:87" s="54" customFormat="1" ht="12">
      <c r="A110" s="71"/>
      <c r="B110" s="75"/>
      <c r="C110" s="248" t="s">
        <v>367</v>
      </c>
      <c r="D110" s="248"/>
      <c r="E110" s="248"/>
      <c r="F110" s="248"/>
      <c r="G110" s="248"/>
      <c r="H110" s="248"/>
      <c r="I110" s="248"/>
      <c r="J110" s="248"/>
      <c r="K110" s="248"/>
      <c r="L110" s="248"/>
      <c r="M110" s="246" t="s">
        <v>206</v>
      </c>
      <c r="N110" s="246"/>
      <c r="O110" s="246"/>
      <c r="P110" s="246"/>
      <c r="Q110" s="246"/>
      <c r="R110" s="246"/>
      <c r="S110" s="245"/>
      <c r="T110" s="245"/>
      <c r="U110" s="245"/>
      <c r="V110" s="246">
        <f>INT((AT110*Basics!$N$11+AV110*Basics!$N$12+AX110*Basics!$N$13+AZ110*Basics!$N$14+BB110*Basics!$N$15+BD110*Basics!$N$16+BF110*Basics!$N$17+BH110*Basics!$N$19+BJ110*Basics!$N$20+BL110*Basics!$N$21+BN110*Basics!$N$22+BP110*Basics!$N$23+BR110*Basics!$N$24+BT110*Basics!$N$25+BV110*Basics!$N$27+BX110*Basics!$N$28+BZ110*Basics!$N$29+CB110*Basics!$N$30+CD110*Basics!$N$31+CF110*Basics!$N$32)/CH110)</f>
        <v>0</v>
      </c>
      <c r="W110" s="246"/>
      <c r="X110" s="246"/>
      <c r="Y110" s="246"/>
      <c r="Z110" s="248">
        <f>IF(S110&gt;20,S110+60,LOOKUP(S110,Data!C$3:C$23,Data!D$3:D$23))</f>
        <v>-20</v>
      </c>
      <c r="AA110" s="248"/>
      <c r="AB110" s="248"/>
      <c r="AC110" s="248"/>
      <c r="AD110" s="245"/>
      <c r="AE110" s="245"/>
      <c r="AF110" s="245"/>
      <c r="AG110" s="246">
        <f>V110+Z110+AD110</f>
        <v>-20</v>
      </c>
      <c r="AH110" s="246"/>
      <c r="AI110" s="246"/>
      <c r="AJ110" s="55"/>
      <c r="AK110" s="247"/>
      <c r="AL110" s="247"/>
      <c r="AM110" s="247"/>
      <c r="AN110" s="247"/>
      <c r="AO110" s="247"/>
      <c r="AP110" s="55"/>
      <c r="AQ110" s="55"/>
      <c r="AR110" s="55"/>
      <c r="AS110" s="55"/>
      <c r="AT110" s="246"/>
      <c r="AU110" s="246"/>
      <c r="AV110" s="246"/>
      <c r="AW110" s="246"/>
      <c r="AX110" s="246">
        <v>2</v>
      </c>
      <c r="AY110" s="246"/>
      <c r="AZ110" s="246"/>
      <c r="BA110" s="246"/>
      <c r="BB110" s="246"/>
      <c r="BC110" s="246"/>
      <c r="BD110" s="246"/>
      <c r="BE110" s="246"/>
      <c r="BF110" s="246"/>
      <c r="BG110" s="246"/>
      <c r="BH110" s="246"/>
      <c r="BI110" s="246"/>
      <c r="BJ110" s="246">
        <v>3</v>
      </c>
      <c r="BK110" s="246"/>
      <c r="BL110" s="246"/>
      <c r="BM110" s="246"/>
      <c r="BN110" s="246"/>
      <c r="BO110" s="246"/>
      <c r="BP110" s="246">
        <v>2</v>
      </c>
      <c r="BQ110" s="246"/>
      <c r="BR110" s="246"/>
      <c r="BS110" s="246"/>
      <c r="BT110" s="246"/>
      <c r="BU110" s="246"/>
      <c r="BV110" s="246">
        <v>3</v>
      </c>
      <c r="BW110" s="246"/>
      <c r="BX110" s="246"/>
      <c r="BY110" s="246"/>
      <c r="BZ110" s="246"/>
      <c r="CA110" s="246"/>
      <c r="CB110" s="246"/>
      <c r="CC110" s="246"/>
      <c r="CD110" s="246"/>
      <c r="CE110" s="246"/>
      <c r="CF110" s="246"/>
      <c r="CG110" s="246"/>
      <c r="CH110" s="246">
        <f>SUM(AT110:CG110)</f>
        <v>10</v>
      </c>
      <c r="CI110" s="246"/>
    </row>
    <row r="111" spans="3:87" ht="12">
      <c r="C111" s="248" t="s">
        <v>368</v>
      </c>
      <c r="D111" s="248"/>
      <c r="E111" s="248"/>
      <c r="F111" s="248"/>
      <c r="G111" s="248"/>
      <c r="H111" s="248"/>
      <c r="I111" s="248"/>
      <c r="J111" s="248"/>
      <c r="K111" s="248"/>
      <c r="L111" s="248"/>
      <c r="M111" s="246" t="s">
        <v>206</v>
      </c>
      <c r="N111" s="246"/>
      <c r="O111" s="246"/>
      <c r="P111" s="246"/>
      <c r="Q111" s="246"/>
      <c r="R111" s="246"/>
      <c r="S111" s="245"/>
      <c r="T111" s="245"/>
      <c r="U111" s="245"/>
      <c r="V111" s="246">
        <f>INT((AT111*Basics!$N$11+AV111*Basics!$N$12+AX111*Basics!$N$13+AZ111*Basics!$N$14+BB111*Basics!$N$15+BD111*Basics!$N$16+BF111*Basics!$N$17+BH111*Basics!$N$19+BJ111*Basics!$N$20+BL111*Basics!$N$21+BN111*Basics!$N$22+BP111*Basics!$N$23+BR111*Basics!$N$24+BT111*Basics!$N$25+BV111*Basics!$N$27+BX111*Basics!$N$28+BZ111*Basics!$N$29+CB111*Basics!$N$30+CD111*Basics!$N$31+CF111*Basics!$N$32)/CH111)</f>
        <v>0</v>
      </c>
      <c r="W111" s="246"/>
      <c r="X111" s="246"/>
      <c r="Y111" s="246"/>
      <c r="Z111" s="248">
        <f>IF(S111&gt;20,S111+60,LOOKUP(S111,Data!C$3:C$23,Data!D$3:D$23))</f>
        <v>-20</v>
      </c>
      <c r="AA111" s="248"/>
      <c r="AB111" s="248"/>
      <c r="AC111" s="248"/>
      <c r="AD111" s="245"/>
      <c r="AE111" s="245"/>
      <c r="AF111" s="245"/>
      <c r="AG111" s="246">
        <f t="shared" si="8"/>
        <v>-20</v>
      </c>
      <c r="AH111" s="246"/>
      <c r="AI111" s="246"/>
      <c r="AK111" s="247"/>
      <c r="AL111" s="247"/>
      <c r="AM111" s="247"/>
      <c r="AN111" s="247"/>
      <c r="AO111" s="247"/>
      <c r="AT111" s="246"/>
      <c r="AU111" s="246"/>
      <c r="AV111" s="246"/>
      <c r="AW111" s="246"/>
      <c r="AX111" s="246">
        <v>2</v>
      </c>
      <c r="AY111" s="246"/>
      <c r="AZ111" s="246"/>
      <c r="BA111" s="246"/>
      <c r="BB111" s="246"/>
      <c r="BC111" s="246"/>
      <c r="BD111" s="246"/>
      <c r="BE111" s="246"/>
      <c r="BF111" s="246"/>
      <c r="BG111" s="246"/>
      <c r="BH111" s="246"/>
      <c r="BI111" s="246"/>
      <c r="BJ111" s="246">
        <v>3</v>
      </c>
      <c r="BK111" s="246"/>
      <c r="BL111" s="246"/>
      <c r="BM111" s="246"/>
      <c r="BN111" s="246"/>
      <c r="BO111" s="246"/>
      <c r="BP111" s="246">
        <v>2</v>
      </c>
      <c r="BQ111" s="246"/>
      <c r="BR111" s="246"/>
      <c r="BS111" s="246"/>
      <c r="BT111" s="246"/>
      <c r="BU111" s="246"/>
      <c r="BV111" s="246">
        <v>3</v>
      </c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246">
        <f t="shared" si="9"/>
        <v>10</v>
      </c>
      <c r="CI111" s="246"/>
    </row>
    <row r="112" spans="1:87" s="54" customFormat="1" ht="12">
      <c r="A112" s="71"/>
      <c r="B112" s="75"/>
      <c r="C112" s="248" t="s">
        <v>11</v>
      </c>
      <c r="D112" s="248"/>
      <c r="E112" s="248"/>
      <c r="F112" s="248"/>
      <c r="G112" s="248"/>
      <c r="H112" s="248"/>
      <c r="I112" s="248"/>
      <c r="J112" s="248"/>
      <c r="K112" s="248"/>
      <c r="L112" s="248"/>
      <c r="M112" s="246" t="s">
        <v>206</v>
      </c>
      <c r="N112" s="246"/>
      <c r="O112" s="246"/>
      <c r="P112" s="246"/>
      <c r="Q112" s="246"/>
      <c r="R112" s="246"/>
      <c r="S112" s="245"/>
      <c r="T112" s="245"/>
      <c r="U112" s="245"/>
      <c r="V112" s="246">
        <f>INT((AT112*Basics!$N$11+AV112*Basics!$N$12+AX112*Basics!$N$13+AZ112*Basics!$N$14+BB112*Basics!$N$15+BD112*Basics!$N$16+BF112*Basics!$N$17+BH112*Basics!$N$19+BJ112*Basics!$N$20+BL112*Basics!$N$21+BN112*Basics!$N$22+BP112*Basics!$N$23+BR112*Basics!$N$24+BT112*Basics!$N$25+BV112*Basics!$N$27+BX112*Basics!$N$28+BZ112*Basics!$N$29+CB112*Basics!$N$30+CD112*Basics!$N$31+CF112*Basics!$N$32)/CH112)</f>
        <v>0</v>
      </c>
      <c r="W112" s="246"/>
      <c r="X112" s="246"/>
      <c r="Y112" s="246"/>
      <c r="Z112" s="248">
        <f>IF(S112&gt;20,S112+60,LOOKUP(S112,Data!C$3:C$23,Data!D$3:D$23))</f>
        <v>-20</v>
      </c>
      <c r="AA112" s="248"/>
      <c r="AB112" s="248"/>
      <c r="AC112" s="248"/>
      <c r="AD112" s="245"/>
      <c r="AE112" s="245"/>
      <c r="AF112" s="245"/>
      <c r="AG112" s="246">
        <f>V112+Z112+AD112</f>
        <v>-20</v>
      </c>
      <c r="AH112" s="246"/>
      <c r="AI112" s="246"/>
      <c r="AJ112" s="55"/>
      <c r="AK112" s="247"/>
      <c r="AL112" s="247"/>
      <c r="AM112" s="247"/>
      <c r="AN112" s="247"/>
      <c r="AO112" s="247"/>
      <c r="AP112" s="55"/>
      <c r="AQ112" s="55"/>
      <c r="AR112" s="55"/>
      <c r="AS112" s="55"/>
      <c r="AT112" s="246"/>
      <c r="AU112" s="246"/>
      <c r="AV112" s="246"/>
      <c r="AW112" s="246"/>
      <c r="AX112" s="246">
        <v>2</v>
      </c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>
        <v>3</v>
      </c>
      <c r="BK112" s="246"/>
      <c r="BL112" s="246"/>
      <c r="BM112" s="246"/>
      <c r="BN112" s="246"/>
      <c r="BO112" s="246"/>
      <c r="BP112" s="246">
        <v>2</v>
      </c>
      <c r="BQ112" s="246"/>
      <c r="BR112" s="246"/>
      <c r="BS112" s="246"/>
      <c r="BT112" s="246"/>
      <c r="BU112" s="246"/>
      <c r="BV112" s="246">
        <v>3</v>
      </c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>
        <f>SUM(AT112:CG112)</f>
        <v>10</v>
      </c>
      <c r="CI112" s="246"/>
    </row>
    <row r="113" spans="1:87" s="9" customFormat="1" ht="12">
      <c r="A113" s="71"/>
      <c r="B113" s="75"/>
      <c r="C113" s="248" t="s">
        <v>481</v>
      </c>
      <c r="D113" s="248"/>
      <c r="E113" s="248"/>
      <c r="F113" s="248"/>
      <c r="G113" s="248"/>
      <c r="H113" s="248"/>
      <c r="I113" s="248"/>
      <c r="J113" s="248"/>
      <c r="K113" s="248"/>
      <c r="L113" s="248"/>
      <c r="M113" s="246" t="s">
        <v>206</v>
      </c>
      <c r="N113" s="246"/>
      <c r="O113" s="246"/>
      <c r="P113" s="246"/>
      <c r="Q113" s="246"/>
      <c r="R113" s="246"/>
      <c r="S113" s="245"/>
      <c r="T113" s="245"/>
      <c r="U113" s="245"/>
      <c r="V113" s="246">
        <f>INT((AT113*Basics!$N$11+AV113*Basics!$N$12+AX113*Basics!$N$13+AZ113*Basics!$N$14+BB113*Basics!$N$15+BD113*Basics!$N$16+BF113*Basics!$N$17+BH113*Basics!$N$19+BJ113*Basics!$N$20+BL113*Basics!$N$21+BN113*Basics!$N$22+BP113*Basics!$N$23+BR113*Basics!$N$24+BT113*Basics!$N$25+BV113*Basics!$N$27+BX113*Basics!$N$28+BZ113*Basics!$N$29+CB113*Basics!$N$30+CD113*Basics!$N$31+CF113*Basics!$N$32)/CH113)</f>
        <v>0</v>
      </c>
      <c r="W113" s="246"/>
      <c r="X113" s="246"/>
      <c r="Y113" s="246"/>
      <c r="Z113" s="248">
        <f>IF(S113&gt;20,S113+60,LOOKUP(S113,Data!C$3:C$23,Data!D$3:D$23))</f>
        <v>-20</v>
      </c>
      <c r="AA113" s="248"/>
      <c r="AB113" s="248"/>
      <c r="AC113" s="248"/>
      <c r="AD113" s="245"/>
      <c r="AE113" s="245"/>
      <c r="AF113" s="245"/>
      <c r="AG113" s="246">
        <f t="shared" si="8"/>
        <v>-20</v>
      </c>
      <c r="AH113" s="246"/>
      <c r="AI113" s="246"/>
      <c r="AJ113" s="3"/>
      <c r="AK113" s="247"/>
      <c r="AL113" s="247"/>
      <c r="AM113" s="247"/>
      <c r="AN113" s="247"/>
      <c r="AO113" s="247"/>
      <c r="AP113" s="3"/>
      <c r="AQ113" s="3"/>
      <c r="AR113" s="3"/>
      <c r="AS113" s="3"/>
      <c r="AT113" s="246"/>
      <c r="AU113" s="246"/>
      <c r="AV113" s="246"/>
      <c r="AW113" s="246"/>
      <c r="AX113" s="246">
        <v>2</v>
      </c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>
        <v>3</v>
      </c>
      <c r="BK113" s="246"/>
      <c r="BL113" s="246"/>
      <c r="BM113" s="246"/>
      <c r="BN113" s="246"/>
      <c r="BO113" s="246"/>
      <c r="BP113" s="246">
        <v>2</v>
      </c>
      <c r="BQ113" s="246"/>
      <c r="BR113" s="246"/>
      <c r="BS113" s="246"/>
      <c r="BT113" s="246"/>
      <c r="BU113" s="246"/>
      <c r="BV113" s="246">
        <v>3</v>
      </c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>
        <f t="shared" si="9"/>
        <v>10</v>
      </c>
      <c r="CI113" s="246"/>
    </row>
    <row r="114" spans="3:87" ht="12">
      <c r="C114" s="248" t="s">
        <v>194</v>
      </c>
      <c r="D114" s="248"/>
      <c r="E114" s="248"/>
      <c r="F114" s="248"/>
      <c r="G114" s="248"/>
      <c r="H114" s="248"/>
      <c r="I114" s="248"/>
      <c r="J114" s="248"/>
      <c r="K114" s="248"/>
      <c r="L114" s="248"/>
      <c r="M114" s="246" t="s">
        <v>206</v>
      </c>
      <c r="N114" s="246"/>
      <c r="O114" s="246"/>
      <c r="P114" s="246"/>
      <c r="Q114" s="246"/>
      <c r="R114" s="246"/>
      <c r="S114" s="245"/>
      <c r="T114" s="245"/>
      <c r="U114" s="245"/>
      <c r="V114" s="246">
        <f>INT((AT114*Basics!$N$11+AV114*Basics!$N$12+AX114*Basics!$N$13+AZ114*Basics!$N$14+BB114*Basics!$N$15+BD114*Basics!$N$16+BF114*Basics!$N$17+BH114*Basics!$N$19+BJ114*Basics!$N$20+BL114*Basics!$N$21+BN114*Basics!$N$22+BP114*Basics!$N$23+BR114*Basics!$N$24+BT114*Basics!$N$25+BV114*Basics!$N$27+BX114*Basics!$N$28+BZ114*Basics!$N$29+CB114*Basics!$N$30+CD114*Basics!$N$31+CF114*Basics!$N$32)/CH114)</f>
        <v>0</v>
      </c>
      <c r="W114" s="246"/>
      <c r="X114" s="246"/>
      <c r="Y114" s="246"/>
      <c r="Z114" s="248">
        <f>IF(S114&gt;20,S114+60,LOOKUP(S114,Data!C$3:C$23,Data!D$3:D$23))</f>
        <v>-20</v>
      </c>
      <c r="AA114" s="248"/>
      <c r="AB114" s="248"/>
      <c r="AC114" s="248"/>
      <c r="AD114" s="245"/>
      <c r="AE114" s="245"/>
      <c r="AF114" s="245"/>
      <c r="AG114" s="246">
        <f t="shared" si="8"/>
        <v>-20</v>
      </c>
      <c r="AH114" s="246"/>
      <c r="AI114" s="246"/>
      <c r="AJ114" s="11"/>
      <c r="AK114" s="247"/>
      <c r="AL114" s="247"/>
      <c r="AM114" s="247"/>
      <c r="AN114" s="247"/>
      <c r="AO114" s="247"/>
      <c r="AP114" s="11"/>
      <c r="AQ114" s="11"/>
      <c r="AR114" s="11"/>
      <c r="AS114" s="11"/>
      <c r="AT114" s="246">
        <v>1</v>
      </c>
      <c r="AU114" s="246"/>
      <c r="AV114" s="246">
        <v>1</v>
      </c>
      <c r="AW114" s="246"/>
      <c r="AX114" s="246">
        <v>4</v>
      </c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>
        <v>2</v>
      </c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>
        <v>2</v>
      </c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>
        <f>SUM(AT114:CG114)</f>
        <v>10</v>
      </c>
      <c r="CI114" s="246"/>
    </row>
    <row r="115" spans="3:87" ht="12">
      <c r="C115" s="248" t="s">
        <v>123</v>
      </c>
      <c r="D115" s="248"/>
      <c r="E115" s="248"/>
      <c r="F115" s="248"/>
      <c r="G115" s="248"/>
      <c r="H115" s="248"/>
      <c r="I115" s="248"/>
      <c r="J115" s="248"/>
      <c r="K115" s="248"/>
      <c r="L115" s="248"/>
      <c r="M115" s="246" t="s">
        <v>206</v>
      </c>
      <c r="N115" s="246"/>
      <c r="O115" s="246"/>
      <c r="P115" s="246"/>
      <c r="Q115" s="246"/>
      <c r="R115" s="246"/>
      <c r="S115" s="245"/>
      <c r="T115" s="245"/>
      <c r="U115" s="245"/>
      <c r="V115" s="246">
        <f>INT((AT115*Basics!$N$11+AV115*Basics!$N$12+AX115*Basics!$N$13+AZ115*Basics!$N$14+BB115*Basics!$N$15+BD115*Basics!$N$16+BF115*Basics!$N$17+BH115*Basics!$N$19+BJ115*Basics!$N$20+BL115*Basics!$N$21+BN115*Basics!$N$22+BP115*Basics!$N$23+BR115*Basics!$N$24+BT115*Basics!$N$25+BV115*Basics!$N$27+BX115*Basics!$N$28+BZ115*Basics!$N$29+CB115*Basics!$N$30+CD115*Basics!$N$31+CF115*Basics!$N$32)/CH115)</f>
        <v>0</v>
      </c>
      <c r="W115" s="246"/>
      <c r="X115" s="246"/>
      <c r="Y115" s="246"/>
      <c r="Z115" s="248">
        <f>IF(S115&gt;20,S115+60,LOOKUP(S115,Data!C$3:C$23,Data!D$3:D$23))</f>
        <v>-20</v>
      </c>
      <c r="AA115" s="248"/>
      <c r="AB115" s="248"/>
      <c r="AC115" s="248"/>
      <c r="AD115" s="245"/>
      <c r="AE115" s="245"/>
      <c r="AF115" s="245"/>
      <c r="AG115" s="246">
        <f t="shared" si="8"/>
        <v>-20</v>
      </c>
      <c r="AH115" s="246"/>
      <c r="AI115" s="246"/>
      <c r="AK115" s="247"/>
      <c r="AL115" s="247"/>
      <c r="AM115" s="247"/>
      <c r="AN115" s="247"/>
      <c r="AO115" s="247"/>
      <c r="AT115" s="246">
        <v>2</v>
      </c>
      <c r="AU115" s="246"/>
      <c r="AV115" s="246">
        <v>6</v>
      </c>
      <c r="AW115" s="246"/>
      <c r="AX115" s="246">
        <v>2</v>
      </c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>
        <f t="shared" si="9"/>
        <v>10</v>
      </c>
      <c r="CI115" s="246"/>
    </row>
    <row r="116" spans="3:87" ht="12">
      <c r="C116" s="248" t="s">
        <v>30</v>
      </c>
      <c r="D116" s="248"/>
      <c r="E116" s="248"/>
      <c r="F116" s="248"/>
      <c r="G116" s="248"/>
      <c r="H116" s="248"/>
      <c r="I116" s="248"/>
      <c r="J116" s="248"/>
      <c r="K116" s="248"/>
      <c r="L116" s="248"/>
      <c r="M116" s="246" t="s">
        <v>206</v>
      </c>
      <c r="N116" s="246"/>
      <c r="O116" s="246"/>
      <c r="P116" s="246"/>
      <c r="Q116" s="246"/>
      <c r="R116" s="246"/>
      <c r="S116" s="245"/>
      <c r="T116" s="245"/>
      <c r="U116" s="245"/>
      <c r="V116" s="246">
        <f>INT((AT116*Basics!$N$11+AV116*Basics!$N$12+AX116*Basics!$N$13+AZ116*Basics!$N$14+BB116*Basics!$N$15+BD116*Basics!$N$16+BF116*Basics!$N$17+BH116*Basics!$N$19+BJ116*Basics!$N$20+BL116*Basics!$N$21+BN116*Basics!$N$22+BP116*Basics!$N$23+BR116*Basics!$N$24+BT116*Basics!$N$25+BV116*Basics!$N$27+BX116*Basics!$N$28+BZ116*Basics!$N$29+CB116*Basics!$N$30+CD116*Basics!$N$31+CF116*Basics!$N$32)/CH116)</f>
        <v>0</v>
      </c>
      <c r="W116" s="246"/>
      <c r="X116" s="246"/>
      <c r="Y116" s="246"/>
      <c r="Z116" s="248">
        <f>IF(S116&gt;20,S116+60,LOOKUP(S116,Data!C$3:C$23,Data!D$3:D$23))</f>
        <v>-20</v>
      </c>
      <c r="AA116" s="248"/>
      <c r="AB116" s="248"/>
      <c r="AC116" s="248"/>
      <c r="AD116" s="245"/>
      <c r="AE116" s="245"/>
      <c r="AF116" s="245"/>
      <c r="AG116" s="246">
        <f t="shared" si="8"/>
        <v>-20</v>
      </c>
      <c r="AH116" s="246"/>
      <c r="AI116" s="246"/>
      <c r="AK116" s="247"/>
      <c r="AL116" s="247"/>
      <c r="AM116" s="247"/>
      <c r="AN116" s="247"/>
      <c r="AO116" s="247"/>
      <c r="AT116" s="246"/>
      <c r="AU116" s="246"/>
      <c r="AV116" s="246">
        <v>7</v>
      </c>
      <c r="AW116" s="246"/>
      <c r="AX116" s="246">
        <v>3</v>
      </c>
      <c r="AY116" s="246"/>
      <c r="AZ116" s="246"/>
      <c r="BA116" s="246"/>
      <c r="BB116" s="246"/>
      <c r="BC116" s="246"/>
      <c r="BD116" s="246"/>
      <c r="BE116" s="246"/>
      <c r="BF116" s="246"/>
      <c r="BG116" s="246"/>
      <c r="BH116" s="246"/>
      <c r="BI116" s="246"/>
      <c r="BJ116" s="246"/>
      <c r="BK116" s="246"/>
      <c r="BL116" s="246"/>
      <c r="BM116" s="246"/>
      <c r="BN116" s="246"/>
      <c r="BO116" s="246"/>
      <c r="BP116" s="246"/>
      <c r="BQ116" s="246"/>
      <c r="BR116" s="246"/>
      <c r="BS116" s="246"/>
      <c r="BT116" s="246"/>
      <c r="BU116" s="246"/>
      <c r="BV116" s="246"/>
      <c r="BW116" s="246"/>
      <c r="BX116" s="246"/>
      <c r="BY116" s="246"/>
      <c r="BZ116" s="246"/>
      <c r="CA116" s="246"/>
      <c r="CB116" s="246"/>
      <c r="CC116" s="246"/>
      <c r="CD116" s="246"/>
      <c r="CE116" s="246"/>
      <c r="CF116" s="246"/>
      <c r="CG116" s="246"/>
      <c r="CH116" s="246">
        <f t="shared" si="9"/>
        <v>10</v>
      </c>
      <c r="CI116" s="246"/>
    </row>
    <row r="117" spans="3:87" ht="12">
      <c r="C117" s="248" t="s">
        <v>442</v>
      </c>
      <c r="D117" s="248"/>
      <c r="E117" s="248"/>
      <c r="F117" s="248"/>
      <c r="G117" s="248"/>
      <c r="H117" s="248"/>
      <c r="I117" s="248"/>
      <c r="J117" s="248"/>
      <c r="K117" s="248"/>
      <c r="L117" s="248"/>
      <c r="M117" s="246" t="s">
        <v>634</v>
      </c>
      <c r="N117" s="246"/>
      <c r="O117" s="246"/>
      <c r="P117" s="246"/>
      <c r="Q117" s="246"/>
      <c r="R117" s="246"/>
      <c r="S117" s="245"/>
      <c r="T117" s="245"/>
      <c r="U117" s="245"/>
      <c r="V117" s="246">
        <f>INT((AT117*Basics!$N$11+AV117*Basics!$N$12+AX117*Basics!$N$13+AZ117*Basics!$N$14+BB117*Basics!$N$15+BD117*Basics!$N$16+BF117*Basics!$N$17+BH117*Basics!$N$19+BJ117*Basics!$N$20+BL117*Basics!$N$21+BN117*Basics!$N$22+BP117*Basics!$N$23+BR117*Basics!$N$24+BT117*Basics!$N$25+BV117*Basics!$N$27+BX117*Basics!$N$28+BZ117*Basics!$N$29+CB117*Basics!$N$30+CD117*Basics!$N$31+CF117*Basics!$N$32)/CH117)</f>
        <v>0</v>
      </c>
      <c r="W117" s="246"/>
      <c r="X117" s="246"/>
      <c r="Y117" s="246"/>
      <c r="Z117" s="248">
        <f>IF(S117&gt;20,S117+50,LOOKUP(S117,Data!I$3:I$23,Data!J$3:J$23))</f>
        <v>0</v>
      </c>
      <c r="AA117" s="248"/>
      <c r="AB117" s="248"/>
      <c r="AC117" s="248"/>
      <c r="AD117" s="245">
        <v>15</v>
      </c>
      <c r="AE117" s="245"/>
      <c r="AF117" s="245"/>
      <c r="AG117" s="246">
        <f t="shared" si="8"/>
        <v>15</v>
      </c>
      <c r="AH117" s="246"/>
      <c r="AI117" s="246"/>
      <c r="AK117" s="247"/>
      <c r="AL117" s="247"/>
      <c r="AM117" s="247"/>
      <c r="AN117" s="247"/>
      <c r="AO117" s="247"/>
      <c r="AT117" s="246"/>
      <c r="AU117" s="246"/>
      <c r="AV117" s="246"/>
      <c r="AW117" s="246"/>
      <c r="AX117" s="246"/>
      <c r="AY117" s="246"/>
      <c r="AZ117" s="246">
        <v>5</v>
      </c>
      <c r="BA117" s="246"/>
      <c r="BB117" s="246">
        <v>5</v>
      </c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>
        <f t="shared" si="9"/>
        <v>10</v>
      </c>
      <c r="CI117" s="246"/>
    </row>
    <row r="118" spans="2:87" ht="12">
      <c r="B118" s="71" t="s">
        <v>258</v>
      </c>
      <c r="C118" s="254" t="s">
        <v>424</v>
      </c>
      <c r="D118" s="255"/>
      <c r="E118" s="255"/>
      <c r="F118" s="255"/>
      <c r="G118" s="255"/>
      <c r="H118" s="255"/>
      <c r="I118" s="255"/>
      <c r="J118" s="255"/>
      <c r="K118" s="255"/>
      <c r="L118" s="256"/>
      <c r="M118" s="246" t="s">
        <v>634</v>
      </c>
      <c r="N118" s="246"/>
      <c r="O118" s="246"/>
      <c r="P118" s="246"/>
      <c r="Q118" s="246"/>
      <c r="R118" s="246"/>
      <c r="S118" s="257">
        <v>0</v>
      </c>
      <c r="T118" s="257"/>
      <c r="U118" s="257"/>
      <c r="V118" s="246">
        <f>INT((AT118*Basics!$N$11+AV118*Basics!$N$12+AX118*Basics!$N$13+AZ118*Basics!$N$14+BB118*Basics!$N$15+BD118*Basics!$N$16+BF118*Basics!$N$17+BH118*Basics!$N$19+BJ118*Basics!$N$20+BL118*Basics!$N$21+BN118*Basics!$N$22+BP118*Basics!$N$23+BR118*Basics!$N$24+BT118*Basics!$N$25+BV118*Basics!$N$27+BX118*Basics!$N$28+BZ118*Basics!$N$29+CB118*Basics!$N$30+CD118*Basics!$N$31+CF118*Basics!$N$32)/CH118)</f>
        <v>0</v>
      </c>
      <c r="W118" s="246"/>
      <c r="X118" s="246"/>
      <c r="Y118" s="246"/>
      <c r="Z118" s="248"/>
      <c r="AA118" s="248"/>
      <c r="AB118" s="248"/>
      <c r="AC118" s="248"/>
      <c r="AD118" s="245"/>
      <c r="AE118" s="245"/>
      <c r="AF118" s="245"/>
      <c r="AG118" s="246">
        <f>(3*V118)+Z118+AD118</f>
        <v>0</v>
      </c>
      <c r="AH118" s="246"/>
      <c r="AI118" s="246"/>
      <c r="AK118" s="251"/>
      <c r="AL118" s="251"/>
      <c r="AM118" s="251"/>
      <c r="AN118" s="251"/>
      <c r="AO118" s="251"/>
      <c r="AT118" s="246">
        <v>-2</v>
      </c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>
        <v>8</v>
      </c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>
        <f>SUM(AV118:CG118)-AT118</f>
        <v>10</v>
      </c>
      <c r="CI118" s="246"/>
    </row>
    <row r="119" spans="2:87" ht="12">
      <c r="B119" s="71" t="s">
        <v>256</v>
      </c>
      <c r="C119" s="254" t="s">
        <v>463</v>
      </c>
      <c r="D119" s="255"/>
      <c r="E119" s="255"/>
      <c r="F119" s="255"/>
      <c r="G119" s="255"/>
      <c r="H119" s="255"/>
      <c r="I119" s="255"/>
      <c r="J119" s="255"/>
      <c r="K119" s="255"/>
      <c r="L119" s="256"/>
      <c r="M119" s="246" t="s">
        <v>634</v>
      </c>
      <c r="N119" s="246"/>
      <c r="O119" s="246"/>
      <c r="P119" s="246"/>
      <c r="Q119" s="246"/>
      <c r="R119" s="246"/>
      <c r="S119" s="257">
        <v>0</v>
      </c>
      <c r="T119" s="257"/>
      <c r="U119" s="257"/>
      <c r="V119" s="246">
        <f>INT((AT119*Basics!$N$11+AV119*Basics!$N$12+AX119*Basics!$N$13+AZ119*Basics!$N$14+BB119*Basics!$N$15+BD119*Basics!$N$16+BF119*Basics!$N$17+BH119*Basics!$N$19+BJ119*Basics!$N$20+BL119*Basics!$N$21+BN119*Basics!$N$22+BP119*Basics!$N$23+BR119*Basics!$N$24+BT119*Basics!$N$25+BV119*Basics!$N$27+BX119*Basics!$N$28+BZ119*Basics!$N$29+CB119*Basics!$N$30+CD119*Basics!$N$31+CF119*Basics!$N$32)/CH119)</f>
        <v>0</v>
      </c>
      <c r="W119" s="246"/>
      <c r="X119" s="246"/>
      <c r="Y119" s="246"/>
      <c r="Z119" s="248"/>
      <c r="AA119" s="248"/>
      <c r="AB119" s="248"/>
      <c r="AC119" s="248"/>
      <c r="AD119" s="245"/>
      <c r="AE119" s="245"/>
      <c r="AF119" s="245"/>
      <c r="AG119" s="246">
        <f>V119+Z119+AD119</f>
        <v>0</v>
      </c>
      <c r="AH119" s="246"/>
      <c r="AI119" s="246"/>
      <c r="AJ119" s="12"/>
      <c r="AK119" s="251"/>
      <c r="AL119" s="251"/>
      <c r="AM119" s="251"/>
      <c r="AN119" s="251"/>
      <c r="AO119" s="251"/>
      <c r="AP119" s="12"/>
      <c r="AQ119" s="12"/>
      <c r="AR119" s="12"/>
      <c r="AS119" s="12"/>
      <c r="AT119" s="246"/>
      <c r="AU119" s="246"/>
      <c r="AV119" s="246"/>
      <c r="AW119" s="246"/>
      <c r="AX119" s="246"/>
      <c r="AY119" s="246"/>
      <c r="AZ119" s="246">
        <v>10</v>
      </c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>
        <f>SUM(AV119:CG119)-AT119</f>
        <v>10</v>
      </c>
      <c r="CI119" s="246"/>
    </row>
  </sheetData>
  <mergeCells count="3522">
    <mergeCell ref="BX35:BY35"/>
    <mergeCell ref="BZ35:CA35"/>
    <mergeCell ref="CB35:CC35"/>
    <mergeCell ref="CD35:CE35"/>
    <mergeCell ref="CF35:CG35"/>
    <mergeCell ref="CH35:CI35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AG35:AI35"/>
    <mergeCell ref="AK35:AL35"/>
    <mergeCell ref="AM35:AO35"/>
    <mergeCell ref="AT35:AU35"/>
    <mergeCell ref="AV35:AW35"/>
    <mergeCell ref="AX35:AY35"/>
    <mergeCell ref="C35:L35"/>
    <mergeCell ref="M35:R35"/>
    <mergeCell ref="S35:U35"/>
    <mergeCell ref="V35:Y35"/>
    <mergeCell ref="Z35:AC35"/>
    <mergeCell ref="AD35:AF35"/>
    <mergeCell ref="BX33:BY33"/>
    <mergeCell ref="BZ33:CA33"/>
    <mergeCell ref="CB33:CC33"/>
    <mergeCell ref="CD33:CE33"/>
    <mergeCell ref="CF33:CG33"/>
    <mergeCell ref="CH33:CI33"/>
    <mergeCell ref="BL33:BM33"/>
    <mergeCell ref="BN33:BO33"/>
    <mergeCell ref="BP33:BQ33"/>
    <mergeCell ref="BR33:BS33"/>
    <mergeCell ref="BT33:BU33"/>
    <mergeCell ref="BV33:BW33"/>
    <mergeCell ref="AZ33:BA33"/>
    <mergeCell ref="BB33:BC33"/>
    <mergeCell ref="BD33:BE33"/>
    <mergeCell ref="BF33:BG33"/>
    <mergeCell ref="BH33:BI33"/>
    <mergeCell ref="BJ33:BK33"/>
    <mergeCell ref="AG33:AI33"/>
    <mergeCell ref="AK33:AL33"/>
    <mergeCell ref="AM33:AO33"/>
    <mergeCell ref="AT33:AU33"/>
    <mergeCell ref="AV33:AW33"/>
    <mergeCell ref="AX33:AY33"/>
    <mergeCell ref="C33:L33"/>
    <mergeCell ref="M33:R33"/>
    <mergeCell ref="S33:U33"/>
    <mergeCell ref="V33:Y33"/>
    <mergeCell ref="Z33:AC33"/>
    <mergeCell ref="AD33:AF33"/>
    <mergeCell ref="BX32:BY32"/>
    <mergeCell ref="BZ32:CA32"/>
    <mergeCell ref="CB32:CC32"/>
    <mergeCell ref="CD32:CE32"/>
    <mergeCell ref="CF32:CG32"/>
    <mergeCell ref="CH32:CI32"/>
    <mergeCell ref="BL32:BM32"/>
    <mergeCell ref="BN32:BO32"/>
    <mergeCell ref="BP32:BQ32"/>
    <mergeCell ref="BR32:BS32"/>
    <mergeCell ref="BT32:BU32"/>
    <mergeCell ref="BV32:BW32"/>
    <mergeCell ref="AZ32:BA32"/>
    <mergeCell ref="BB32:BC32"/>
    <mergeCell ref="BD32:BE32"/>
    <mergeCell ref="BF32:BG32"/>
    <mergeCell ref="BH32:BI32"/>
    <mergeCell ref="BJ32:BK32"/>
    <mergeCell ref="AG32:AI32"/>
    <mergeCell ref="AK32:AL32"/>
    <mergeCell ref="AM32:AO32"/>
    <mergeCell ref="AT32:AU32"/>
    <mergeCell ref="AV32:AW32"/>
    <mergeCell ref="AX32:AY32"/>
    <mergeCell ref="BZ31:CA31"/>
    <mergeCell ref="CB31:CC31"/>
    <mergeCell ref="CD31:CE31"/>
    <mergeCell ref="CF31:CG31"/>
    <mergeCell ref="CH31:CI31"/>
    <mergeCell ref="C32:L32"/>
    <mergeCell ref="M32:R32"/>
    <mergeCell ref="S32:U32"/>
    <mergeCell ref="V32:Y32"/>
    <mergeCell ref="Z32:AC32"/>
    <mergeCell ref="BN31:BO31"/>
    <mergeCell ref="BP31:BQ31"/>
    <mergeCell ref="BR31:BS31"/>
    <mergeCell ref="BT31:BU31"/>
    <mergeCell ref="BV31:BW31"/>
    <mergeCell ref="BX31:BY31"/>
    <mergeCell ref="BB31:BC31"/>
    <mergeCell ref="BD31:BE31"/>
    <mergeCell ref="BF31:BG31"/>
    <mergeCell ref="BH31:BI31"/>
    <mergeCell ref="BJ31:BK31"/>
    <mergeCell ref="BL31:BM31"/>
    <mergeCell ref="AK31:AL31"/>
    <mergeCell ref="AM31:AO31"/>
    <mergeCell ref="AT31:AU31"/>
    <mergeCell ref="AV31:AW31"/>
    <mergeCell ref="AX31:AY31"/>
    <mergeCell ref="AZ31:BA31"/>
    <mergeCell ref="CD30:CE30"/>
    <mergeCell ref="CF30:CG30"/>
    <mergeCell ref="CH30:CI30"/>
    <mergeCell ref="C31:L31"/>
    <mergeCell ref="M31:R31"/>
    <mergeCell ref="S31:U31"/>
    <mergeCell ref="V31:Y31"/>
    <mergeCell ref="Z31:AC31"/>
    <mergeCell ref="AD31:AF31"/>
    <mergeCell ref="AG31:AI31"/>
    <mergeCell ref="BR30:BS30"/>
    <mergeCell ref="BT30:BU30"/>
    <mergeCell ref="BV30:BW30"/>
    <mergeCell ref="BX30:BY30"/>
    <mergeCell ref="BZ30:CA30"/>
    <mergeCell ref="CB30:CC30"/>
    <mergeCell ref="BF30:BG30"/>
    <mergeCell ref="BH30:BI30"/>
    <mergeCell ref="BJ30:BK30"/>
    <mergeCell ref="BL30:BM30"/>
    <mergeCell ref="BN30:BO30"/>
    <mergeCell ref="BP30:BQ30"/>
    <mergeCell ref="AT30:AU30"/>
    <mergeCell ref="AV30:AW30"/>
    <mergeCell ref="AX30:AY30"/>
    <mergeCell ref="AZ30:BA30"/>
    <mergeCell ref="BB30:BC30"/>
    <mergeCell ref="BD30:BE30"/>
    <mergeCell ref="V30:Y30"/>
    <mergeCell ref="Z30:AC30"/>
    <mergeCell ref="AD30:AF30"/>
    <mergeCell ref="AG30:AI30"/>
    <mergeCell ref="AK30:AL30"/>
    <mergeCell ref="AM30:AO30"/>
    <mergeCell ref="BX29:BY29"/>
    <mergeCell ref="BZ29:CA29"/>
    <mergeCell ref="CB29:CC29"/>
    <mergeCell ref="CD29:CE29"/>
    <mergeCell ref="CF29:CG29"/>
    <mergeCell ref="CH29:CI29"/>
    <mergeCell ref="BL29:BM29"/>
    <mergeCell ref="BN29:BO29"/>
    <mergeCell ref="BP29:BQ29"/>
    <mergeCell ref="BR29:BS29"/>
    <mergeCell ref="BT29:BU29"/>
    <mergeCell ref="BV29:BW29"/>
    <mergeCell ref="AZ29:BA29"/>
    <mergeCell ref="BB29:BC29"/>
    <mergeCell ref="BD29:BE29"/>
    <mergeCell ref="BF29:BG29"/>
    <mergeCell ref="BH29:BI29"/>
    <mergeCell ref="BJ29:BK29"/>
    <mergeCell ref="AG29:AI29"/>
    <mergeCell ref="AK29:AL29"/>
    <mergeCell ref="AM29:AO29"/>
    <mergeCell ref="AT29:AU29"/>
    <mergeCell ref="AV29:AW29"/>
    <mergeCell ref="AX29:AY29"/>
    <mergeCell ref="CH37:CI37"/>
    <mergeCell ref="AT79:AU79"/>
    <mergeCell ref="AG79:AI79"/>
    <mergeCell ref="AD79:AF79"/>
    <mergeCell ref="Z79:AC79"/>
    <mergeCell ref="V79:Y79"/>
    <mergeCell ref="AX76:AY76"/>
    <mergeCell ref="AV76:AW76"/>
    <mergeCell ref="AT76:AU76"/>
    <mergeCell ref="AK76:AL76"/>
    <mergeCell ref="BV37:BW37"/>
    <mergeCell ref="BX37:BY37"/>
    <mergeCell ref="BZ37:CA37"/>
    <mergeCell ref="CB37:CC37"/>
    <mergeCell ref="CD37:CE37"/>
    <mergeCell ref="CF37:CG37"/>
    <mergeCell ref="BJ37:BK37"/>
    <mergeCell ref="BL37:BM37"/>
    <mergeCell ref="BN37:BO37"/>
    <mergeCell ref="BP37:BQ37"/>
    <mergeCell ref="BR37:BS37"/>
    <mergeCell ref="BT37:BU37"/>
    <mergeCell ref="AX37:AY37"/>
    <mergeCell ref="AZ37:BA37"/>
    <mergeCell ref="BB37:BC37"/>
    <mergeCell ref="BD37:BE37"/>
    <mergeCell ref="BF37:BG37"/>
    <mergeCell ref="BH37:BI37"/>
    <mergeCell ref="AD37:AF37"/>
    <mergeCell ref="AG37:AI37"/>
    <mergeCell ref="AK37:AL37"/>
    <mergeCell ref="AM37:AO37"/>
    <mergeCell ref="AT37:AU37"/>
    <mergeCell ref="AV37:AW37"/>
    <mergeCell ref="V37:Y37"/>
    <mergeCell ref="Z37:AC37"/>
    <mergeCell ref="C19:L19"/>
    <mergeCell ref="C20:L20"/>
    <mergeCell ref="G13:L13"/>
    <mergeCell ref="G14:L14"/>
    <mergeCell ref="C29:L29"/>
    <mergeCell ref="M29:R29"/>
    <mergeCell ref="S29:U29"/>
    <mergeCell ref="V29:Y29"/>
    <mergeCell ref="S76:U76"/>
    <mergeCell ref="M76:R76"/>
    <mergeCell ref="M78:R78"/>
    <mergeCell ref="B2:B3"/>
    <mergeCell ref="C37:L37"/>
    <mergeCell ref="M37:R37"/>
    <mergeCell ref="S37:U37"/>
    <mergeCell ref="C30:L30"/>
    <mergeCell ref="M30:R30"/>
    <mergeCell ref="S30:U30"/>
    <mergeCell ref="AD73:AF73"/>
    <mergeCell ref="AG73:AI73"/>
    <mergeCell ref="C74:L74"/>
    <mergeCell ref="S79:U79"/>
    <mergeCell ref="M77:R77"/>
    <mergeCell ref="C77:L77"/>
    <mergeCell ref="AG76:AI76"/>
    <mergeCell ref="AD76:AF76"/>
    <mergeCell ref="Z76:AC76"/>
    <mergeCell ref="V76:Y76"/>
    <mergeCell ref="AG75:AI75"/>
    <mergeCell ref="AD75:AF75"/>
    <mergeCell ref="Z75:AC75"/>
    <mergeCell ref="V75:Y75"/>
    <mergeCell ref="S75:U75"/>
    <mergeCell ref="M75:R75"/>
    <mergeCell ref="C75:L75"/>
    <mergeCell ref="C66:H67"/>
    <mergeCell ref="I66:L66"/>
    <mergeCell ref="I67:L67"/>
    <mergeCell ref="I68:L68"/>
    <mergeCell ref="I69:L69"/>
    <mergeCell ref="I70:L70"/>
    <mergeCell ref="I71:L71"/>
    <mergeCell ref="I72:L72"/>
    <mergeCell ref="I73:L73"/>
    <mergeCell ref="C68:H69"/>
    <mergeCell ref="C70:H71"/>
    <mergeCell ref="C72:H73"/>
    <mergeCell ref="C13:F14"/>
    <mergeCell ref="G21:L21"/>
    <mergeCell ref="G22:L22"/>
    <mergeCell ref="G23:L23"/>
    <mergeCell ref="G24:L24"/>
    <mergeCell ref="C23:F24"/>
    <mergeCell ref="C21:F22"/>
    <mergeCell ref="CB16:CC16"/>
    <mergeCell ref="CD16:CE16"/>
    <mergeCell ref="CF16:CG16"/>
    <mergeCell ref="CH16:CI16"/>
    <mergeCell ref="BP16:BQ16"/>
    <mergeCell ref="BR16:BS16"/>
    <mergeCell ref="BT16:BU16"/>
    <mergeCell ref="BV16:BW16"/>
    <mergeCell ref="BX16:BY16"/>
    <mergeCell ref="BZ16:CA16"/>
    <mergeCell ref="BD16:BE16"/>
    <mergeCell ref="BF16:BG16"/>
    <mergeCell ref="BH16:BI16"/>
    <mergeCell ref="BJ16:BK16"/>
    <mergeCell ref="BL16:BM16"/>
    <mergeCell ref="BN16:BO16"/>
    <mergeCell ref="AM16:AO16"/>
    <mergeCell ref="AT16:AU16"/>
    <mergeCell ref="AV16:AW16"/>
    <mergeCell ref="AX16:AY16"/>
    <mergeCell ref="AZ16:BA16"/>
    <mergeCell ref="BB16:BC16"/>
    <mergeCell ref="C16:L16"/>
    <mergeCell ref="M16:R16"/>
    <mergeCell ref="S16:U16"/>
    <mergeCell ref="V16:Y16"/>
    <mergeCell ref="Z16:AC16"/>
    <mergeCell ref="AD16:AF16"/>
    <mergeCell ref="BJ92:BK92"/>
    <mergeCell ref="BL92:BM92"/>
    <mergeCell ref="CF92:CG92"/>
    <mergeCell ref="BR92:BS92"/>
    <mergeCell ref="BT92:BU92"/>
    <mergeCell ref="BV92:BW92"/>
    <mergeCell ref="BX92:BY92"/>
    <mergeCell ref="CB92:CC92"/>
    <mergeCell ref="CD92:CE92"/>
    <mergeCell ref="BZ92:CA92"/>
    <mergeCell ref="AG92:AI92"/>
    <mergeCell ref="BL43:BM43"/>
    <mergeCell ref="AM92:AO92"/>
    <mergeCell ref="AT92:AU92"/>
    <mergeCell ref="AV92:AW92"/>
    <mergeCell ref="AX92:AY92"/>
    <mergeCell ref="AZ92:BA92"/>
    <mergeCell ref="BB92:BC92"/>
    <mergeCell ref="BD92:BE92"/>
    <mergeCell ref="BF92:BG92"/>
    <mergeCell ref="C92:L92"/>
    <mergeCell ref="M92:R92"/>
    <mergeCell ref="S92:U92"/>
    <mergeCell ref="V92:Y92"/>
    <mergeCell ref="Z92:AC92"/>
    <mergeCell ref="AD92:AF92"/>
    <mergeCell ref="CF43:CG43"/>
    <mergeCell ref="CH43:CI43"/>
    <mergeCell ref="BR43:BS43"/>
    <mergeCell ref="BT43:BU43"/>
    <mergeCell ref="BV43:BW43"/>
    <mergeCell ref="BX43:BY43"/>
    <mergeCell ref="BZ43:CA43"/>
    <mergeCell ref="CB43:CC43"/>
    <mergeCell ref="BF43:BG43"/>
    <mergeCell ref="BH43:BI43"/>
    <mergeCell ref="BJ43:BK43"/>
    <mergeCell ref="BN43:BO43"/>
    <mergeCell ref="BP43:BQ43"/>
    <mergeCell ref="CD43:CE43"/>
    <mergeCell ref="AT43:AU43"/>
    <mergeCell ref="AV43:AW43"/>
    <mergeCell ref="AX43:AY43"/>
    <mergeCell ref="AZ43:BA43"/>
    <mergeCell ref="BB43:BC43"/>
    <mergeCell ref="BD43:BE43"/>
    <mergeCell ref="V43:Y43"/>
    <mergeCell ref="Z43:AC43"/>
    <mergeCell ref="AD43:AF43"/>
    <mergeCell ref="AG43:AI43"/>
    <mergeCell ref="AK43:AL43"/>
    <mergeCell ref="AM43:AO43"/>
    <mergeCell ref="CD86:CE86"/>
    <mergeCell ref="CF86:CG86"/>
    <mergeCell ref="BN86:BO86"/>
    <mergeCell ref="BP86:BQ86"/>
    <mergeCell ref="BR86:BS86"/>
    <mergeCell ref="BT86:BU86"/>
    <mergeCell ref="BV86:BW86"/>
    <mergeCell ref="BX86:BY86"/>
    <mergeCell ref="BF86:BG86"/>
    <mergeCell ref="BH86:BI86"/>
    <mergeCell ref="BJ86:BK86"/>
    <mergeCell ref="BL86:BM86"/>
    <mergeCell ref="BZ86:CA86"/>
    <mergeCell ref="CB86:CC86"/>
    <mergeCell ref="AV86:AW86"/>
    <mergeCell ref="AX86:AY86"/>
    <mergeCell ref="AZ86:BA86"/>
    <mergeCell ref="AK86:AL86"/>
    <mergeCell ref="BB86:BC86"/>
    <mergeCell ref="BD86:BE86"/>
    <mergeCell ref="BZ50:CA50"/>
    <mergeCell ref="CB50:CC50"/>
    <mergeCell ref="CD50:CE50"/>
    <mergeCell ref="CF50:CG50"/>
    <mergeCell ref="CH50:CI50"/>
    <mergeCell ref="M86:R86"/>
    <mergeCell ref="S86:U86"/>
    <mergeCell ref="V86:Y86"/>
    <mergeCell ref="Z86:AC86"/>
    <mergeCell ref="AD86:AF86"/>
    <mergeCell ref="BN50:BO50"/>
    <mergeCell ref="BP50:BQ50"/>
    <mergeCell ref="BR50:BS50"/>
    <mergeCell ref="BT50:BU50"/>
    <mergeCell ref="BV50:BW50"/>
    <mergeCell ref="BX50:BY50"/>
    <mergeCell ref="BB50:BC50"/>
    <mergeCell ref="BD50:BE50"/>
    <mergeCell ref="BF50:BG50"/>
    <mergeCell ref="BH50:BI50"/>
    <mergeCell ref="BJ50:BK50"/>
    <mergeCell ref="BL50:BM50"/>
    <mergeCell ref="AK50:AL50"/>
    <mergeCell ref="AM50:AO50"/>
    <mergeCell ref="AT50:AU50"/>
    <mergeCell ref="AV50:AW50"/>
    <mergeCell ref="AX50:AY50"/>
    <mergeCell ref="AZ50:BA50"/>
    <mergeCell ref="CB48:CC48"/>
    <mergeCell ref="CD48:CE48"/>
    <mergeCell ref="CF48:CG48"/>
    <mergeCell ref="CH48:CI48"/>
    <mergeCell ref="C50:L50"/>
    <mergeCell ref="M50:R50"/>
    <mergeCell ref="S50:U50"/>
    <mergeCell ref="V50:Y50"/>
    <mergeCell ref="Z50:AC50"/>
    <mergeCell ref="AD50:AF50"/>
    <mergeCell ref="BP48:BQ48"/>
    <mergeCell ref="BR48:BS48"/>
    <mergeCell ref="BT48:BU48"/>
    <mergeCell ref="BV48:BW48"/>
    <mergeCell ref="BX48:BY48"/>
    <mergeCell ref="BZ48:CA48"/>
    <mergeCell ref="BD48:BE48"/>
    <mergeCell ref="BF48:BG48"/>
    <mergeCell ref="BH48:BI48"/>
    <mergeCell ref="BJ48:BK48"/>
    <mergeCell ref="BL48:BM48"/>
    <mergeCell ref="BN48:BO48"/>
    <mergeCell ref="AM48:AO48"/>
    <mergeCell ref="AT48:AU48"/>
    <mergeCell ref="AV48:AW48"/>
    <mergeCell ref="AX48:AY48"/>
    <mergeCell ref="AZ48:BA48"/>
    <mergeCell ref="BB48:BC48"/>
    <mergeCell ref="CF51:CG51"/>
    <mergeCell ref="CH51:CI51"/>
    <mergeCell ref="C48:L48"/>
    <mergeCell ref="M48:R48"/>
    <mergeCell ref="S48:U48"/>
    <mergeCell ref="V48:Y48"/>
    <mergeCell ref="Z48:AC48"/>
    <mergeCell ref="AD48:AF48"/>
    <mergeCell ref="AG48:AI48"/>
    <mergeCell ref="AK48:AL48"/>
    <mergeCell ref="BT51:BU51"/>
    <mergeCell ref="BV51:BW51"/>
    <mergeCell ref="BX51:BY51"/>
    <mergeCell ref="BZ51:CA51"/>
    <mergeCell ref="CB51:CC51"/>
    <mergeCell ref="CD51:CE51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CF7:CG7"/>
    <mergeCell ref="C51:L51"/>
    <mergeCell ref="M51:R51"/>
    <mergeCell ref="S51:U51"/>
    <mergeCell ref="V51:Y51"/>
    <mergeCell ref="Z51:AC51"/>
    <mergeCell ref="AD51:AF51"/>
    <mergeCell ref="AG51:AI51"/>
    <mergeCell ref="AM51:AO51"/>
    <mergeCell ref="AT51:AU51"/>
    <mergeCell ref="BT7:BU7"/>
    <mergeCell ref="BV7:BW7"/>
    <mergeCell ref="BX7:BY7"/>
    <mergeCell ref="BZ7:CA7"/>
    <mergeCell ref="CB7:CC7"/>
    <mergeCell ref="CD7:CE7"/>
    <mergeCell ref="BF7:BG7"/>
    <mergeCell ref="BJ7:BK7"/>
    <mergeCell ref="BL7:BM7"/>
    <mergeCell ref="BN7:BO7"/>
    <mergeCell ref="BP7:BQ7"/>
    <mergeCell ref="BR7:BS7"/>
    <mergeCell ref="BX22:BY22"/>
    <mergeCell ref="BZ22:CA22"/>
    <mergeCell ref="M7:R7"/>
    <mergeCell ref="S7:U7"/>
    <mergeCell ref="V7:Y7"/>
    <mergeCell ref="Z7:AC7"/>
    <mergeCell ref="AD7:AF7"/>
    <mergeCell ref="AG7:AI7"/>
    <mergeCell ref="BB7:BC7"/>
    <mergeCell ref="BD7:BE7"/>
    <mergeCell ref="BL22:BM22"/>
    <mergeCell ref="BN22:BO22"/>
    <mergeCell ref="CB22:CC22"/>
    <mergeCell ref="CD22:CE22"/>
    <mergeCell ref="CF22:CG22"/>
    <mergeCell ref="CH22:CI22"/>
    <mergeCell ref="BP22:BQ22"/>
    <mergeCell ref="BR22:BS22"/>
    <mergeCell ref="BT22:BU22"/>
    <mergeCell ref="BV22:BW22"/>
    <mergeCell ref="AV22:AW22"/>
    <mergeCell ref="AX22:AY22"/>
    <mergeCell ref="AZ22:BA22"/>
    <mergeCell ref="BB22:BC22"/>
    <mergeCell ref="BD22:BE22"/>
    <mergeCell ref="BF22:BG22"/>
    <mergeCell ref="V22:Y22"/>
    <mergeCell ref="Z22:AC22"/>
    <mergeCell ref="AD22:AF22"/>
    <mergeCell ref="BX21:BY21"/>
    <mergeCell ref="BV21:BW21"/>
    <mergeCell ref="AZ21:BA21"/>
    <mergeCell ref="BB21:BC21"/>
    <mergeCell ref="BD21:BE21"/>
    <mergeCell ref="AG22:AI22"/>
    <mergeCell ref="AT22:AU22"/>
    <mergeCell ref="CD21:CE21"/>
    <mergeCell ref="CF21:CG21"/>
    <mergeCell ref="CH21:CI21"/>
    <mergeCell ref="BL21:BM21"/>
    <mergeCell ref="BN21:BO21"/>
    <mergeCell ref="BP21:BQ21"/>
    <mergeCell ref="BR21:BS21"/>
    <mergeCell ref="BT21:BU21"/>
    <mergeCell ref="AM21:AO21"/>
    <mergeCell ref="AT21:AU21"/>
    <mergeCell ref="AV21:AW21"/>
    <mergeCell ref="AX21:AY21"/>
    <mergeCell ref="BZ21:CA21"/>
    <mergeCell ref="CB21:CC21"/>
    <mergeCell ref="BP78:BQ78"/>
    <mergeCell ref="BD78:BE78"/>
    <mergeCell ref="BF78:BG78"/>
    <mergeCell ref="BH78:BI78"/>
    <mergeCell ref="BJ78:BK78"/>
    <mergeCell ref="BF21:BG21"/>
    <mergeCell ref="BH21:BI21"/>
    <mergeCell ref="BJ21:BK21"/>
    <mergeCell ref="BH22:BI22"/>
    <mergeCell ref="BJ22:BK22"/>
    <mergeCell ref="BR78:BS78"/>
    <mergeCell ref="BT78:BU78"/>
    <mergeCell ref="CH78:CI78"/>
    <mergeCell ref="BV78:BW78"/>
    <mergeCell ref="BX78:BY78"/>
    <mergeCell ref="BZ78:CA78"/>
    <mergeCell ref="CB78:CC78"/>
    <mergeCell ref="CD78:CE78"/>
    <mergeCell ref="CF78:CG78"/>
    <mergeCell ref="BL78:BM78"/>
    <mergeCell ref="BN78:BO78"/>
    <mergeCell ref="AM78:AO78"/>
    <mergeCell ref="AT78:AU78"/>
    <mergeCell ref="AV78:AW78"/>
    <mergeCell ref="AX78:AY78"/>
    <mergeCell ref="AZ78:BA78"/>
    <mergeCell ref="BB78:BC78"/>
    <mergeCell ref="S78:U78"/>
    <mergeCell ref="V78:Y78"/>
    <mergeCell ref="Z78:AC78"/>
    <mergeCell ref="AD78:AF78"/>
    <mergeCell ref="AG78:AI78"/>
    <mergeCell ref="BX76:BY76"/>
    <mergeCell ref="BV76:BW76"/>
    <mergeCell ref="AZ76:BA76"/>
    <mergeCell ref="BB76:BC76"/>
    <mergeCell ref="BD76:BE76"/>
    <mergeCell ref="CD76:CE76"/>
    <mergeCell ref="CF76:CG76"/>
    <mergeCell ref="CH76:CI76"/>
    <mergeCell ref="BL76:BM76"/>
    <mergeCell ref="BN76:BO76"/>
    <mergeCell ref="BP76:BQ76"/>
    <mergeCell ref="BR76:BS76"/>
    <mergeCell ref="BT76:BU76"/>
    <mergeCell ref="BJ76:BK76"/>
    <mergeCell ref="CH119:CI119"/>
    <mergeCell ref="BV119:BW119"/>
    <mergeCell ref="BX119:BY119"/>
    <mergeCell ref="BZ119:CA119"/>
    <mergeCell ref="CB119:CC119"/>
    <mergeCell ref="CD119:CE119"/>
    <mergeCell ref="CF119:CG119"/>
    <mergeCell ref="BZ76:CA76"/>
    <mergeCell ref="CB76:CC76"/>
    <mergeCell ref="BJ119:BK119"/>
    <mergeCell ref="BL119:BM119"/>
    <mergeCell ref="BN119:BO119"/>
    <mergeCell ref="BP119:BQ119"/>
    <mergeCell ref="BR119:BS119"/>
    <mergeCell ref="BT119:BU119"/>
    <mergeCell ref="AX119:AY119"/>
    <mergeCell ref="AZ119:BA119"/>
    <mergeCell ref="BB119:BC119"/>
    <mergeCell ref="BD119:BE119"/>
    <mergeCell ref="BF119:BG119"/>
    <mergeCell ref="BH119:BI119"/>
    <mergeCell ref="AD119:AF119"/>
    <mergeCell ref="AG119:AI119"/>
    <mergeCell ref="AK119:AL119"/>
    <mergeCell ref="AM119:AO119"/>
    <mergeCell ref="AT119:AU119"/>
    <mergeCell ref="AV119:AW119"/>
    <mergeCell ref="BX85:BY85"/>
    <mergeCell ref="BZ85:CA85"/>
    <mergeCell ref="CB85:CC85"/>
    <mergeCell ref="CD85:CE85"/>
    <mergeCell ref="CF85:CG85"/>
    <mergeCell ref="C119:L119"/>
    <mergeCell ref="M119:R119"/>
    <mergeCell ref="S119:U119"/>
    <mergeCell ref="V119:Y119"/>
    <mergeCell ref="Z119:AC119"/>
    <mergeCell ref="BL85:BM85"/>
    <mergeCell ref="BN85:BO85"/>
    <mergeCell ref="BP85:BQ85"/>
    <mergeCell ref="BR85:BS85"/>
    <mergeCell ref="BT85:BU85"/>
    <mergeCell ref="BV85:BW85"/>
    <mergeCell ref="AZ85:BA85"/>
    <mergeCell ref="BB85:BC85"/>
    <mergeCell ref="BD85:BE85"/>
    <mergeCell ref="BF85:BG85"/>
    <mergeCell ref="BH85:BI85"/>
    <mergeCell ref="BJ85:BK85"/>
    <mergeCell ref="BX82:BY82"/>
    <mergeCell ref="BZ82:CA82"/>
    <mergeCell ref="CB82:CC82"/>
    <mergeCell ref="CD82:CE82"/>
    <mergeCell ref="CF82:CG82"/>
    <mergeCell ref="CH82:CI82"/>
    <mergeCell ref="BL82:BM82"/>
    <mergeCell ref="BN82:BO82"/>
    <mergeCell ref="BP82:BQ82"/>
    <mergeCell ref="BR82:BS82"/>
    <mergeCell ref="BT82:BU82"/>
    <mergeCell ref="BV82:BW82"/>
    <mergeCell ref="AZ82:BA82"/>
    <mergeCell ref="BB82:BC82"/>
    <mergeCell ref="BD82:BE82"/>
    <mergeCell ref="BF82:BG82"/>
    <mergeCell ref="BH82:BI82"/>
    <mergeCell ref="BJ82:BK82"/>
    <mergeCell ref="AT82:AU82"/>
    <mergeCell ref="AV82:AW82"/>
    <mergeCell ref="AX82:AY82"/>
    <mergeCell ref="AK85:AL85"/>
    <mergeCell ref="AM85:AO85"/>
    <mergeCell ref="AT85:AU85"/>
    <mergeCell ref="AV85:AW85"/>
    <mergeCell ref="AX85:AY85"/>
    <mergeCell ref="AT83:AU83"/>
    <mergeCell ref="AT84:AU84"/>
    <mergeCell ref="S82:U82"/>
    <mergeCell ref="S85:U85"/>
    <mergeCell ref="V82:Y82"/>
    <mergeCell ref="Z82:AC82"/>
    <mergeCell ref="AD82:AF82"/>
    <mergeCell ref="AG82:AI82"/>
    <mergeCell ref="V85:Y85"/>
    <mergeCell ref="Z85:AC85"/>
    <mergeCell ref="AD85:AF85"/>
    <mergeCell ref="AG85:AI85"/>
    <mergeCell ref="CF114:CG114"/>
    <mergeCell ref="CH114:CI114"/>
    <mergeCell ref="BR114:BS114"/>
    <mergeCell ref="BT114:BU114"/>
    <mergeCell ref="BV114:BW114"/>
    <mergeCell ref="BX114:BY114"/>
    <mergeCell ref="BZ114:CA114"/>
    <mergeCell ref="CB114:CC114"/>
    <mergeCell ref="BH114:BI114"/>
    <mergeCell ref="BJ114:BK114"/>
    <mergeCell ref="BL114:BM114"/>
    <mergeCell ref="BN114:BO114"/>
    <mergeCell ref="BP114:BQ114"/>
    <mergeCell ref="CD114:CE114"/>
    <mergeCell ref="AV114:AW114"/>
    <mergeCell ref="AX114:AY114"/>
    <mergeCell ref="AZ114:BA114"/>
    <mergeCell ref="BB114:BC114"/>
    <mergeCell ref="BD114:BE114"/>
    <mergeCell ref="BF114:BG114"/>
    <mergeCell ref="CH44:CI44"/>
    <mergeCell ref="C114:L114"/>
    <mergeCell ref="M114:R114"/>
    <mergeCell ref="S114:U114"/>
    <mergeCell ref="V114:Y114"/>
    <mergeCell ref="Z114:AC114"/>
    <mergeCell ref="AD114:AF114"/>
    <mergeCell ref="AG114:AI114"/>
    <mergeCell ref="AK114:AL114"/>
    <mergeCell ref="AT114:AU114"/>
    <mergeCell ref="BV44:BW44"/>
    <mergeCell ref="BX44:BY44"/>
    <mergeCell ref="BZ44:CA44"/>
    <mergeCell ref="CB44:CC44"/>
    <mergeCell ref="CD44:CE44"/>
    <mergeCell ref="CF44:CG44"/>
    <mergeCell ref="BJ44:BK44"/>
    <mergeCell ref="BL44:BM44"/>
    <mergeCell ref="BN44:BO44"/>
    <mergeCell ref="BP44:BQ44"/>
    <mergeCell ref="BR44:BS44"/>
    <mergeCell ref="BT44:BU44"/>
    <mergeCell ref="AT44:AU44"/>
    <mergeCell ref="AV44:AW44"/>
    <mergeCell ref="AX44:AY44"/>
    <mergeCell ref="AZ44:BA44"/>
    <mergeCell ref="BB44:BC44"/>
    <mergeCell ref="BD44:BE44"/>
    <mergeCell ref="V44:Y44"/>
    <mergeCell ref="Z44:AC44"/>
    <mergeCell ref="AD44:AF44"/>
    <mergeCell ref="AG44:AI44"/>
    <mergeCell ref="AK44:AL44"/>
    <mergeCell ref="AM44:AO44"/>
    <mergeCell ref="BZ40:CA40"/>
    <mergeCell ref="S40:U40"/>
    <mergeCell ref="S41:U41"/>
    <mergeCell ref="S42:U42"/>
    <mergeCell ref="C44:L44"/>
    <mergeCell ref="M44:R44"/>
    <mergeCell ref="S44:U44"/>
    <mergeCell ref="C43:L43"/>
    <mergeCell ref="M43:R43"/>
    <mergeCell ref="S43:U43"/>
    <mergeCell ref="BN40:BO40"/>
    <mergeCell ref="CB40:CC40"/>
    <mergeCell ref="CD40:CE40"/>
    <mergeCell ref="CF40:CG40"/>
    <mergeCell ref="CH40:CI40"/>
    <mergeCell ref="BP40:BQ40"/>
    <mergeCell ref="BR40:BS40"/>
    <mergeCell ref="BT40:BU40"/>
    <mergeCell ref="BV40:BW40"/>
    <mergeCell ref="BX40:BY40"/>
    <mergeCell ref="BB40:BC40"/>
    <mergeCell ref="BD40:BE40"/>
    <mergeCell ref="BF40:BG40"/>
    <mergeCell ref="BH40:BI40"/>
    <mergeCell ref="BJ40:BK40"/>
    <mergeCell ref="BL40:BM40"/>
    <mergeCell ref="AG40:AI40"/>
    <mergeCell ref="AM40:AO40"/>
    <mergeCell ref="AT40:AU40"/>
    <mergeCell ref="AV40:AW40"/>
    <mergeCell ref="AX40:AY40"/>
    <mergeCell ref="AZ40:BA40"/>
    <mergeCell ref="AK40:AL40"/>
    <mergeCell ref="BZ41:CA41"/>
    <mergeCell ref="CB41:CC41"/>
    <mergeCell ref="CD41:CE41"/>
    <mergeCell ref="CF41:CG41"/>
    <mergeCell ref="CH41:CI41"/>
    <mergeCell ref="C40:L40"/>
    <mergeCell ref="M40:R40"/>
    <mergeCell ref="V40:Y40"/>
    <mergeCell ref="Z40:AC40"/>
    <mergeCell ref="AD40:AF40"/>
    <mergeCell ref="BN41:BO41"/>
    <mergeCell ref="BP41:BQ41"/>
    <mergeCell ref="BR41:BS41"/>
    <mergeCell ref="BT41:BU41"/>
    <mergeCell ref="BV41:BW41"/>
    <mergeCell ref="BX41:BY41"/>
    <mergeCell ref="BB41:BC41"/>
    <mergeCell ref="BD41:BE41"/>
    <mergeCell ref="BF41:BG41"/>
    <mergeCell ref="BH41:BI41"/>
    <mergeCell ref="BJ41:BK41"/>
    <mergeCell ref="BL41:BM41"/>
    <mergeCell ref="AG41:AI41"/>
    <mergeCell ref="AM41:AO41"/>
    <mergeCell ref="AT41:AU41"/>
    <mergeCell ref="AV41:AW41"/>
    <mergeCell ref="AX41:AY41"/>
    <mergeCell ref="AZ41:BA41"/>
    <mergeCell ref="BZ39:CA39"/>
    <mergeCell ref="CB39:CC39"/>
    <mergeCell ref="CD39:CE39"/>
    <mergeCell ref="CF39:CG39"/>
    <mergeCell ref="CH39:CI39"/>
    <mergeCell ref="C41:L41"/>
    <mergeCell ref="M41:R41"/>
    <mergeCell ref="V41:Y41"/>
    <mergeCell ref="Z41:AC41"/>
    <mergeCell ref="AD41:AF41"/>
    <mergeCell ref="BN39:BO39"/>
    <mergeCell ref="BP39:BQ39"/>
    <mergeCell ref="BR39:BS39"/>
    <mergeCell ref="BT39:BU39"/>
    <mergeCell ref="BV39:BW39"/>
    <mergeCell ref="BX39:BY39"/>
    <mergeCell ref="BB39:BC39"/>
    <mergeCell ref="BD39:BE39"/>
    <mergeCell ref="BF39:BG39"/>
    <mergeCell ref="BH39:BI39"/>
    <mergeCell ref="BJ39:BK39"/>
    <mergeCell ref="BL39:BM39"/>
    <mergeCell ref="CF45:CG45"/>
    <mergeCell ref="CH45:CI45"/>
    <mergeCell ref="M39:R39"/>
    <mergeCell ref="V39:Y39"/>
    <mergeCell ref="Z39:AC39"/>
    <mergeCell ref="AD39:AF39"/>
    <mergeCell ref="AG39:AI39"/>
    <mergeCell ref="AK39:AL39"/>
    <mergeCell ref="S39:U39"/>
    <mergeCell ref="AT39:AU39"/>
    <mergeCell ref="BT45:BU45"/>
    <mergeCell ref="BV45:BW45"/>
    <mergeCell ref="BX45:BY45"/>
    <mergeCell ref="BZ45:CA45"/>
    <mergeCell ref="CB45:CC45"/>
    <mergeCell ref="CD45:CE45"/>
    <mergeCell ref="BD45:BE45"/>
    <mergeCell ref="BJ45:BK45"/>
    <mergeCell ref="BL45:BM45"/>
    <mergeCell ref="BN45:BO45"/>
    <mergeCell ref="BP45:BQ45"/>
    <mergeCell ref="BR45:BS45"/>
    <mergeCell ref="AD45:AF45"/>
    <mergeCell ref="AT45:AU45"/>
    <mergeCell ref="AV45:AW45"/>
    <mergeCell ref="AX45:AY45"/>
    <mergeCell ref="AZ45:BA45"/>
    <mergeCell ref="BB45:BC45"/>
    <mergeCell ref="AG45:AI45"/>
    <mergeCell ref="BX80:BY80"/>
    <mergeCell ref="BZ80:CA80"/>
    <mergeCell ref="CB80:CC80"/>
    <mergeCell ref="CD80:CE80"/>
    <mergeCell ref="CF80:CG80"/>
    <mergeCell ref="C45:L45"/>
    <mergeCell ref="M45:R45"/>
    <mergeCell ref="S45:U45"/>
    <mergeCell ref="V45:Y45"/>
    <mergeCell ref="Z45:AC45"/>
    <mergeCell ref="BL80:BM80"/>
    <mergeCell ref="BN80:BO80"/>
    <mergeCell ref="BP80:BQ80"/>
    <mergeCell ref="BR80:BS80"/>
    <mergeCell ref="BT80:BU80"/>
    <mergeCell ref="BV80:BW80"/>
    <mergeCell ref="AZ80:BA80"/>
    <mergeCell ref="BB80:BC80"/>
    <mergeCell ref="BD80:BE80"/>
    <mergeCell ref="BF80:BG80"/>
    <mergeCell ref="BH80:BI80"/>
    <mergeCell ref="BJ80:BK80"/>
    <mergeCell ref="AG80:AI80"/>
    <mergeCell ref="AK80:AL80"/>
    <mergeCell ref="AM80:AO80"/>
    <mergeCell ref="AT80:AU80"/>
    <mergeCell ref="AV80:AW80"/>
    <mergeCell ref="AX80:AY80"/>
    <mergeCell ref="C80:L80"/>
    <mergeCell ref="M80:R80"/>
    <mergeCell ref="S80:U80"/>
    <mergeCell ref="V80:Y80"/>
    <mergeCell ref="Z80:AC80"/>
    <mergeCell ref="AD80:AF80"/>
    <mergeCell ref="BX77:BY77"/>
    <mergeCell ref="BZ77:CA77"/>
    <mergeCell ref="CB77:CC77"/>
    <mergeCell ref="CD77:CE77"/>
    <mergeCell ref="CF77:CG77"/>
    <mergeCell ref="CH77:CI77"/>
    <mergeCell ref="AZ77:BA77"/>
    <mergeCell ref="BJ77:BK77"/>
    <mergeCell ref="BL77:BM77"/>
    <mergeCell ref="BN77:BO77"/>
    <mergeCell ref="BP77:BQ77"/>
    <mergeCell ref="BR77:BS77"/>
    <mergeCell ref="BD77:BE77"/>
    <mergeCell ref="BF77:BG77"/>
    <mergeCell ref="BH77:BI77"/>
    <mergeCell ref="BF65:BG65"/>
    <mergeCell ref="BH65:BI65"/>
    <mergeCell ref="BJ65:BK65"/>
    <mergeCell ref="BL65:BM65"/>
    <mergeCell ref="BT77:BU77"/>
    <mergeCell ref="BV77:BW77"/>
    <mergeCell ref="BP65:BQ65"/>
    <mergeCell ref="BN65:BO65"/>
    <mergeCell ref="BF76:BG76"/>
    <mergeCell ref="BH76:BI76"/>
    <mergeCell ref="S77:U77"/>
    <mergeCell ref="V77:Y77"/>
    <mergeCell ref="Z77:AC77"/>
    <mergeCell ref="AD77:AF77"/>
    <mergeCell ref="AG77:AI77"/>
    <mergeCell ref="BB77:BC77"/>
    <mergeCell ref="AM77:AO77"/>
    <mergeCell ref="AT77:AU77"/>
    <mergeCell ref="AV77:AW77"/>
    <mergeCell ref="AX77:AY77"/>
    <mergeCell ref="CF65:CG65"/>
    <mergeCell ref="CH65:CI65"/>
    <mergeCell ref="BR65:BS65"/>
    <mergeCell ref="BT65:BU65"/>
    <mergeCell ref="BV65:BW65"/>
    <mergeCell ref="BX65:BY65"/>
    <mergeCell ref="BZ65:CA65"/>
    <mergeCell ref="CB65:CC65"/>
    <mergeCell ref="CD65:CE65"/>
    <mergeCell ref="AT65:AU65"/>
    <mergeCell ref="AV65:AW65"/>
    <mergeCell ref="AZ65:BA65"/>
    <mergeCell ref="BB65:BC65"/>
    <mergeCell ref="BD65:BE65"/>
    <mergeCell ref="M65:R65"/>
    <mergeCell ref="S65:U65"/>
    <mergeCell ref="V65:Y65"/>
    <mergeCell ref="Z65:AC65"/>
    <mergeCell ref="AD65:AF6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V5:AW5"/>
    <mergeCell ref="AX5:AY5"/>
    <mergeCell ref="AZ5:BA5"/>
    <mergeCell ref="BB5:BC5"/>
    <mergeCell ref="BD5:BE5"/>
    <mergeCell ref="BF5:BG5"/>
    <mergeCell ref="CF75:CG75"/>
    <mergeCell ref="BJ75:BK75"/>
    <mergeCell ref="BL75:BM75"/>
    <mergeCell ref="C5:L5"/>
    <mergeCell ref="M5:R5"/>
    <mergeCell ref="S5:U5"/>
    <mergeCell ref="V5:Y5"/>
    <mergeCell ref="Z5:AC5"/>
    <mergeCell ref="AD5:AF5"/>
    <mergeCell ref="AT5:AU5"/>
    <mergeCell ref="BD75:BE75"/>
    <mergeCell ref="BF75:BG75"/>
    <mergeCell ref="BH75:BI75"/>
    <mergeCell ref="AM5:AO5"/>
    <mergeCell ref="CH75:CI75"/>
    <mergeCell ref="BV75:BW75"/>
    <mergeCell ref="BX75:BY75"/>
    <mergeCell ref="BZ75:CA75"/>
    <mergeCell ref="CB75:CC75"/>
    <mergeCell ref="CD75:CE75"/>
    <mergeCell ref="BV17:BW17"/>
    <mergeCell ref="AT75:AU75"/>
    <mergeCell ref="AV75:AW75"/>
    <mergeCell ref="BN75:BO75"/>
    <mergeCell ref="BP75:BQ75"/>
    <mergeCell ref="BR75:BS75"/>
    <mergeCell ref="BT75:BU75"/>
    <mergeCell ref="AX75:AY75"/>
    <mergeCell ref="AZ75:BA75"/>
    <mergeCell ref="BB75:BC75"/>
    <mergeCell ref="BL17:BM17"/>
    <mergeCell ref="BZ17:CA17"/>
    <mergeCell ref="CB17:CC17"/>
    <mergeCell ref="CD17:CE17"/>
    <mergeCell ref="CF17:CG17"/>
    <mergeCell ref="CH17:CI17"/>
    <mergeCell ref="BN17:BO17"/>
    <mergeCell ref="BP17:BQ17"/>
    <mergeCell ref="BR17:BS17"/>
    <mergeCell ref="BT17:BU17"/>
    <mergeCell ref="V17:Y17"/>
    <mergeCell ref="Z17:AC17"/>
    <mergeCell ref="AD17:AF17"/>
    <mergeCell ref="AG17:AI17"/>
    <mergeCell ref="AZ17:BA17"/>
    <mergeCell ref="BX17:BY17"/>
    <mergeCell ref="BB17:BC17"/>
    <mergeCell ref="BD17:BE17"/>
    <mergeCell ref="BF17:BG17"/>
    <mergeCell ref="BH17:BI17"/>
    <mergeCell ref="CH94:CI94"/>
    <mergeCell ref="BN94:BO94"/>
    <mergeCell ref="BP94:BQ94"/>
    <mergeCell ref="BR94:BS94"/>
    <mergeCell ref="BT94:BU94"/>
    <mergeCell ref="BV94:BW94"/>
    <mergeCell ref="BJ94:BK94"/>
    <mergeCell ref="BL94:BM94"/>
    <mergeCell ref="BZ94:CA94"/>
    <mergeCell ref="CB94:CC94"/>
    <mergeCell ref="CD94:CE94"/>
    <mergeCell ref="CF94:CG94"/>
    <mergeCell ref="AG94:AI94"/>
    <mergeCell ref="AT94:AU94"/>
    <mergeCell ref="AV94:AW94"/>
    <mergeCell ref="AX94:AY94"/>
    <mergeCell ref="AZ94:BA94"/>
    <mergeCell ref="BX94:BY94"/>
    <mergeCell ref="BB94:BC94"/>
    <mergeCell ref="BD94:BE94"/>
    <mergeCell ref="BF94:BG94"/>
    <mergeCell ref="BH94:BI94"/>
    <mergeCell ref="CB97:CC97"/>
    <mergeCell ref="CD97:CE97"/>
    <mergeCell ref="CF97:CG97"/>
    <mergeCell ref="CH97:CI97"/>
    <mergeCell ref="C94:L94"/>
    <mergeCell ref="M94:R94"/>
    <mergeCell ref="S94:U94"/>
    <mergeCell ref="V94:Y94"/>
    <mergeCell ref="Z94:AC94"/>
    <mergeCell ref="AD94:AF94"/>
    <mergeCell ref="BP97:BQ97"/>
    <mergeCell ref="BR97:BS97"/>
    <mergeCell ref="BT97:BU97"/>
    <mergeCell ref="BV97:BW97"/>
    <mergeCell ref="BX97:BY97"/>
    <mergeCell ref="BZ97:CA97"/>
    <mergeCell ref="BD97:BE97"/>
    <mergeCell ref="BF97:BG97"/>
    <mergeCell ref="BH97:BI97"/>
    <mergeCell ref="BJ97:BK97"/>
    <mergeCell ref="BL97:BM97"/>
    <mergeCell ref="BN97:BO97"/>
    <mergeCell ref="BX95:BY95"/>
    <mergeCell ref="BZ95:CA95"/>
    <mergeCell ref="CB95:CC95"/>
    <mergeCell ref="CD95:CE95"/>
    <mergeCell ref="CF95:CG95"/>
    <mergeCell ref="CH95:CI95"/>
    <mergeCell ref="BL95:BM95"/>
    <mergeCell ref="BN95:BO95"/>
    <mergeCell ref="BP95:BQ95"/>
    <mergeCell ref="BR95:BS95"/>
    <mergeCell ref="BT95:BU95"/>
    <mergeCell ref="BV95:BW95"/>
    <mergeCell ref="AZ95:BA95"/>
    <mergeCell ref="BB95:BC95"/>
    <mergeCell ref="BD95:BE95"/>
    <mergeCell ref="BF95:BG95"/>
    <mergeCell ref="BH95:BI95"/>
    <mergeCell ref="BJ95:BK95"/>
    <mergeCell ref="AG95:AI95"/>
    <mergeCell ref="AK95:AL95"/>
    <mergeCell ref="AM95:AO95"/>
    <mergeCell ref="AT95:AU95"/>
    <mergeCell ref="AV95:AW95"/>
    <mergeCell ref="AX95:AY95"/>
    <mergeCell ref="C95:L95"/>
    <mergeCell ref="M95:R95"/>
    <mergeCell ref="S95:U95"/>
    <mergeCell ref="V95:Y95"/>
    <mergeCell ref="Z95:AC95"/>
    <mergeCell ref="AD95:AF95"/>
    <mergeCell ref="AM94:AO94"/>
    <mergeCell ref="AM111:AO111"/>
    <mergeCell ref="AM113:AO113"/>
    <mergeCell ref="AM98:AO98"/>
    <mergeCell ref="AM105:AO105"/>
    <mergeCell ref="AM115:AO115"/>
    <mergeCell ref="AM97:AO97"/>
    <mergeCell ref="AM114:AO114"/>
    <mergeCell ref="AM58:AO58"/>
    <mergeCell ref="AM59:AO59"/>
    <mergeCell ref="AM60:AO60"/>
    <mergeCell ref="AM79:AO79"/>
    <mergeCell ref="AM81:AO81"/>
    <mergeCell ref="AM83:AO83"/>
    <mergeCell ref="AM76:AO76"/>
    <mergeCell ref="AM75:AO75"/>
    <mergeCell ref="AM65:AO65"/>
    <mergeCell ref="AM82:AO82"/>
    <mergeCell ref="AM52:AO52"/>
    <mergeCell ref="AM53:AO53"/>
    <mergeCell ref="AM8:AO8"/>
    <mergeCell ref="AM12:AO12"/>
    <mergeCell ref="AM57:AO57"/>
    <mergeCell ref="AM47:AO47"/>
    <mergeCell ref="AM22:AO22"/>
    <mergeCell ref="AM24:AO24"/>
    <mergeCell ref="AM25:AO25"/>
    <mergeCell ref="AM45:AO45"/>
    <mergeCell ref="AM27:AO27"/>
    <mergeCell ref="AM36:AO36"/>
    <mergeCell ref="AM42:AO42"/>
    <mergeCell ref="AM28:AO28"/>
    <mergeCell ref="AM39:AO39"/>
    <mergeCell ref="AM46:AO46"/>
    <mergeCell ref="CB96:CC96"/>
    <mergeCell ref="CD96:CE96"/>
    <mergeCell ref="CF96:CG96"/>
    <mergeCell ref="CH96:CI96"/>
    <mergeCell ref="AM2:AO3"/>
    <mergeCell ref="AM4:AO4"/>
    <mergeCell ref="AM6:AO6"/>
    <mergeCell ref="AM13:AO13"/>
    <mergeCell ref="AM14:AO14"/>
    <mergeCell ref="AM18:AO18"/>
    <mergeCell ref="BP96:BQ96"/>
    <mergeCell ref="BR96:BS96"/>
    <mergeCell ref="BT96:BU96"/>
    <mergeCell ref="BV96:BW96"/>
    <mergeCell ref="BX96:BY96"/>
    <mergeCell ref="BZ96:CA96"/>
    <mergeCell ref="BD96:BE96"/>
    <mergeCell ref="BF96:BG96"/>
    <mergeCell ref="BH96:BI96"/>
    <mergeCell ref="BJ96:BK96"/>
    <mergeCell ref="BL96:BM96"/>
    <mergeCell ref="BN96:BO96"/>
    <mergeCell ref="AG96:AI96"/>
    <mergeCell ref="AT96:AU96"/>
    <mergeCell ref="AV96:AW96"/>
    <mergeCell ref="AX96:AY96"/>
    <mergeCell ref="AZ96:BA96"/>
    <mergeCell ref="BB96:BC96"/>
    <mergeCell ref="AM96:AO96"/>
    <mergeCell ref="CB81:CC81"/>
    <mergeCell ref="CD81:CE81"/>
    <mergeCell ref="CF81:CG81"/>
    <mergeCell ref="CH81:CI81"/>
    <mergeCell ref="C97:L97"/>
    <mergeCell ref="M96:R96"/>
    <mergeCell ref="S96:U96"/>
    <mergeCell ref="V96:Y96"/>
    <mergeCell ref="Z96:AC96"/>
    <mergeCell ref="AD96:AF96"/>
    <mergeCell ref="BP81:BQ81"/>
    <mergeCell ref="BR81:BS81"/>
    <mergeCell ref="BT81:BU81"/>
    <mergeCell ref="BV81:BW81"/>
    <mergeCell ref="BX81:BY81"/>
    <mergeCell ref="BZ81:CA81"/>
    <mergeCell ref="BD81:BE81"/>
    <mergeCell ref="BF81:BG81"/>
    <mergeCell ref="BH81:BI81"/>
    <mergeCell ref="BJ81:BK81"/>
    <mergeCell ref="BL81:BM81"/>
    <mergeCell ref="BN81:BO81"/>
    <mergeCell ref="AG81:AI81"/>
    <mergeCell ref="AT81:AU81"/>
    <mergeCell ref="AV81:AW81"/>
    <mergeCell ref="AX81:AY81"/>
    <mergeCell ref="AZ81:BA81"/>
    <mergeCell ref="BB81:BC81"/>
    <mergeCell ref="C81:L81"/>
    <mergeCell ref="M81:R81"/>
    <mergeCell ref="S81:U81"/>
    <mergeCell ref="V81:Y81"/>
    <mergeCell ref="Z81:AC81"/>
    <mergeCell ref="AD81:AF81"/>
    <mergeCell ref="BX107:BY107"/>
    <mergeCell ref="BZ107:CA107"/>
    <mergeCell ref="CB107:CC107"/>
    <mergeCell ref="CD107:CE107"/>
    <mergeCell ref="CF107:CG107"/>
    <mergeCell ref="CH107:CI107"/>
    <mergeCell ref="BL107:BM107"/>
    <mergeCell ref="BN107:BO107"/>
    <mergeCell ref="BP107:BQ107"/>
    <mergeCell ref="BR107:BS107"/>
    <mergeCell ref="BT107:BU107"/>
    <mergeCell ref="BV107:BW107"/>
    <mergeCell ref="AK97:AL97"/>
    <mergeCell ref="AT97:AU97"/>
    <mergeCell ref="BD107:BE107"/>
    <mergeCell ref="BF107:BG107"/>
    <mergeCell ref="BH107:BI107"/>
    <mergeCell ref="BJ107:BK107"/>
    <mergeCell ref="AV97:AW97"/>
    <mergeCell ref="AX97:AY97"/>
    <mergeCell ref="AZ97:BA97"/>
    <mergeCell ref="BB97:BC97"/>
    <mergeCell ref="AT107:AU107"/>
    <mergeCell ref="AV107:AW107"/>
    <mergeCell ref="AX107:AY107"/>
    <mergeCell ref="AZ107:BA107"/>
    <mergeCell ref="BB107:BC107"/>
    <mergeCell ref="AM107:AO107"/>
    <mergeCell ref="AK118:AL118"/>
    <mergeCell ref="AK49:AL49"/>
    <mergeCell ref="S107:U107"/>
    <mergeCell ref="V107:Y107"/>
    <mergeCell ref="Z107:AC107"/>
    <mergeCell ref="AD107:AF107"/>
    <mergeCell ref="AG107:AI107"/>
    <mergeCell ref="AK55:AL55"/>
    <mergeCell ref="S97:U97"/>
    <mergeCell ref="AG97:AI97"/>
    <mergeCell ref="AK57:AL57"/>
    <mergeCell ref="AK58:AL58"/>
    <mergeCell ref="AK75:AL75"/>
    <mergeCell ref="AK77:AL77"/>
    <mergeCell ref="AK82:AL82"/>
    <mergeCell ref="AK78:AL78"/>
    <mergeCell ref="AK62:AL62"/>
    <mergeCell ref="AK61:AL61"/>
    <mergeCell ref="AK46:AL46"/>
    <mergeCell ref="AK45:AL45"/>
    <mergeCell ref="AK52:AL52"/>
    <mergeCell ref="AK47:AL47"/>
    <mergeCell ref="AK113:AL113"/>
    <mergeCell ref="AK107:AL107"/>
    <mergeCell ref="AK96:AL96"/>
    <mergeCell ref="AK94:AL94"/>
    <mergeCell ref="AK51:AL51"/>
    <mergeCell ref="AK92:AL92"/>
    <mergeCell ref="AK5:AL5"/>
    <mergeCell ref="AK25:AL25"/>
    <mergeCell ref="AK26:AL26"/>
    <mergeCell ref="AK27:AL27"/>
    <mergeCell ref="AK22:AL22"/>
    <mergeCell ref="AK12:AL12"/>
    <mergeCell ref="AK15:AL15"/>
    <mergeCell ref="AK7:AL7"/>
    <mergeCell ref="AK21:AL21"/>
    <mergeCell ref="AK16:AL16"/>
    <mergeCell ref="CB42:CC42"/>
    <mergeCell ref="CD42:CE42"/>
    <mergeCell ref="CF42:CG42"/>
    <mergeCell ref="CH42:CI42"/>
    <mergeCell ref="AK4:AL4"/>
    <mergeCell ref="AK6:AL6"/>
    <mergeCell ref="AK13:AL13"/>
    <mergeCell ref="AK14:AL14"/>
    <mergeCell ref="AK18:AL18"/>
    <mergeCell ref="AK19:AL19"/>
    <mergeCell ref="BP42:BQ42"/>
    <mergeCell ref="BR42:BS42"/>
    <mergeCell ref="BT42:BU42"/>
    <mergeCell ref="BV42:BW42"/>
    <mergeCell ref="BX42:BY42"/>
    <mergeCell ref="BZ42:CA42"/>
    <mergeCell ref="CH63:CI63"/>
    <mergeCell ref="C42:L42"/>
    <mergeCell ref="M42:R42"/>
    <mergeCell ref="V42:Y42"/>
    <mergeCell ref="Z42:AC42"/>
    <mergeCell ref="AD42:AF42"/>
    <mergeCell ref="AG42:AI42"/>
    <mergeCell ref="AT42:AU42"/>
    <mergeCell ref="BL42:BM42"/>
    <mergeCell ref="BN42:BO42"/>
    <mergeCell ref="CD118:CE118"/>
    <mergeCell ref="CF118:CG118"/>
    <mergeCell ref="CH118:CI118"/>
    <mergeCell ref="C59:L59"/>
    <mergeCell ref="M59:R59"/>
    <mergeCell ref="S59:U59"/>
    <mergeCell ref="V59:Y59"/>
    <mergeCell ref="Z59:AC59"/>
    <mergeCell ref="CD63:CE63"/>
    <mergeCell ref="CF63:CG63"/>
    <mergeCell ref="BR118:BS118"/>
    <mergeCell ref="BT118:BU118"/>
    <mergeCell ref="BV118:BW118"/>
    <mergeCell ref="BX118:BY118"/>
    <mergeCell ref="BZ118:CA118"/>
    <mergeCell ref="CB118:CC118"/>
    <mergeCell ref="BF118:BG118"/>
    <mergeCell ref="BH118:BI118"/>
    <mergeCell ref="BJ118:BK118"/>
    <mergeCell ref="BL118:BM118"/>
    <mergeCell ref="BN118:BO118"/>
    <mergeCell ref="BP118:BQ118"/>
    <mergeCell ref="AV118:AW118"/>
    <mergeCell ref="AX118:AY118"/>
    <mergeCell ref="AZ118:BA118"/>
    <mergeCell ref="BB118:BC118"/>
    <mergeCell ref="AM118:AO118"/>
    <mergeCell ref="BD118:BE118"/>
    <mergeCell ref="V97:Y97"/>
    <mergeCell ref="Z97:AC97"/>
    <mergeCell ref="AD97:AF97"/>
    <mergeCell ref="AG118:AI118"/>
    <mergeCell ref="AT118:AU118"/>
    <mergeCell ref="AK115:AL115"/>
    <mergeCell ref="AM108:AO108"/>
    <mergeCell ref="AM116:AO116"/>
    <mergeCell ref="AM117:AO117"/>
    <mergeCell ref="AK116:AL116"/>
    <mergeCell ref="C118:L118"/>
    <mergeCell ref="M118:R118"/>
    <mergeCell ref="S118:U118"/>
    <mergeCell ref="V118:Y118"/>
    <mergeCell ref="Z118:AC118"/>
    <mergeCell ref="AD118:AF118"/>
    <mergeCell ref="BV58:BW58"/>
    <mergeCell ref="BX58:BY58"/>
    <mergeCell ref="BZ58:CA58"/>
    <mergeCell ref="CB58:CC58"/>
    <mergeCell ref="CD58:CE58"/>
    <mergeCell ref="CF58:CG58"/>
    <mergeCell ref="BJ58:BK58"/>
    <mergeCell ref="BL58:BM58"/>
    <mergeCell ref="BN58:BO58"/>
    <mergeCell ref="BP58:BQ58"/>
    <mergeCell ref="BR58:BS58"/>
    <mergeCell ref="BT58:BU58"/>
    <mergeCell ref="AV58:AW58"/>
    <mergeCell ref="AZ58:BA58"/>
    <mergeCell ref="BB58:BC58"/>
    <mergeCell ref="BD58:BE58"/>
    <mergeCell ref="BF58:BG58"/>
    <mergeCell ref="BH58:BI58"/>
    <mergeCell ref="BZ38:CA38"/>
    <mergeCell ref="CB38:CC38"/>
    <mergeCell ref="CD38:CE38"/>
    <mergeCell ref="CF38:CG38"/>
    <mergeCell ref="CH38:CI38"/>
    <mergeCell ref="V58:Y58"/>
    <mergeCell ref="Z58:AC58"/>
    <mergeCell ref="AD58:AF58"/>
    <mergeCell ref="AG58:AI58"/>
    <mergeCell ref="AT58:AU58"/>
    <mergeCell ref="BN38:BO38"/>
    <mergeCell ref="BP38:BQ38"/>
    <mergeCell ref="BR38:BS38"/>
    <mergeCell ref="BT38:BU38"/>
    <mergeCell ref="BV38:BW38"/>
    <mergeCell ref="BX38:BY38"/>
    <mergeCell ref="BB38:BC38"/>
    <mergeCell ref="BD38:BE38"/>
    <mergeCell ref="BF38:BG38"/>
    <mergeCell ref="BH38:BI38"/>
    <mergeCell ref="BJ38:BK38"/>
    <mergeCell ref="BL38:BM38"/>
    <mergeCell ref="AV38:AW38"/>
    <mergeCell ref="AX38:AY38"/>
    <mergeCell ref="AM38:AO38"/>
    <mergeCell ref="AK38:AL38"/>
    <mergeCell ref="AZ38:BA38"/>
    <mergeCell ref="AV39:AW39"/>
    <mergeCell ref="AX39:AY39"/>
    <mergeCell ref="AZ39:BA39"/>
    <mergeCell ref="CF49:CG49"/>
    <mergeCell ref="V38:Y38"/>
    <mergeCell ref="AT59:AU59"/>
    <mergeCell ref="Z38:AC38"/>
    <mergeCell ref="AD38:AF38"/>
    <mergeCell ref="AG38:AI38"/>
    <mergeCell ref="AT38:AU38"/>
    <mergeCell ref="AK59:AL59"/>
    <mergeCell ref="AK42:AL42"/>
    <mergeCell ref="AK41:AL41"/>
    <mergeCell ref="BT49:BU49"/>
    <mergeCell ref="BV49:BW49"/>
    <mergeCell ref="BX49:BY49"/>
    <mergeCell ref="BZ49:CA49"/>
    <mergeCell ref="CB49:CC49"/>
    <mergeCell ref="CD49:CE49"/>
    <mergeCell ref="BF49:BG49"/>
    <mergeCell ref="BH49:BI49"/>
    <mergeCell ref="BJ49:BK49"/>
    <mergeCell ref="BL49:BM49"/>
    <mergeCell ref="BN49:BO49"/>
    <mergeCell ref="BP49:BQ49"/>
    <mergeCell ref="C63:L63"/>
    <mergeCell ref="M63:R63"/>
    <mergeCell ref="S63:U63"/>
    <mergeCell ref="V63:Y63"/>
    <mergeCell ref="AD49:AF49"/>
    <mergeCell ref="AG49:AI49"/>
    <mergeCell ref="AG59:AI59"/>
    <mergeCell ref="AD59:AF59"/>
    <mergeCell ref="AG50:AI50"/>
    <mergeCell ref="M49:R49"/>
    <mergeCell ref="V49:Y49"/>
    <mergeCell ref="Z49:AC49"/>
    <mergeCell ref="AX49:AY49"/>
    <mergeCell ref="AV59:AW59"/>
    <mergeCell ref="AT49:AU49"/>
    <mergeCell ref="AV49:AW49"/>
    <mergeCell ref="AX58:AY58"/>
    <mergeCell ref="AK53:AL53"/>
    <mergeCell ref="AD53:AF53"/>
    <mergeCell ref="AM49:AO49"/>
    <mergeCell ref="BX117:BY117"/>
    <mergeCell ref="BZ117:CA117"/>
    <mergeCell ref="CB117:CC117"/>
    <mergeCell ref="CD117:CE117"/>
    <mergeCell ref="CF117:CG117"/>
    <mergeCell ref="CH117:CI117"/>
    <mergeCell ref="BL117:BM117"/>
    <mergeCell ref="BN117:BO117"/>
    <mergeCell ref="BP117:BQ117"/>
    <mergeCell ref="BR117:BS117"/>
    <mergeCell ref="BT117:BU117"/>
    <mergeCell ref="BV117:BW117"/>
    <mergeCell ref="AZ117:BA117"/>
    <mergeCell ref="BB117:BC117"/>
    <mergeCell ref="BD117:BE117"/>
    <mergeCell ref="BF117:BG117"/>
    <mergeCell ref="BH117:BI117"/>
    <mergeCell ref="BJ117:BK117"/>
    <mergeCell ref="Z117:AC117"/>
    <mergeCell ref="AD117:AF117"/>
    <mergeCell ref="AG117:AI117"/>
    <mergeCell ref="AT117:AU117"/>
    <mergeCell ref="AV117:AW117"/>
    <mergeCell ref="AX117:AY117"/>
    <mergeCell ref="AK117:AL117"/>
    <mergeCell ref="BZ27:CA27"/>
    <mergeCell ref="CB27:CC27"/>
    <mergeCell ref="CD27:CE27"/>
    <mergeCell ref="CF27:CG27"/>
    <mergeCell ref="CH27:CI27"/>
    <mergeCell ref="C117:L117"/>
    <mergeCell ref="M117:R117"/>
    <mergeCell ref="S117:U117"/>
    <mergeCell ref="V117:Y117"/>
    <mergeCell ref="AX59:AY59"/>
    <mergeCell ref="BB27:BC27"/>
    <mergeCell ref="BD27:BE27"/>
    <mergeCell ref="BR27:BS27"/>
    <mergeCell ref="BT27:BU27"/>
    <mergeCell ref="BV27:BW27"/>
    <mergeCell ref="BX27:BY27"/>
    <mergeCell ref="CH26:CI26"/>
    <mergeCell ref="C27:L27"/>
    <mergeCell ref="M27:R27"/>
    <mergeCell ref="S27:U27"/>
    <mergeCell ref="V27:Y27"/>
    <mergeCell ref="Z27:AC27"/>
    <mergeCell ref="BP26:BQ26"/>
    <mergeCell ref="AT27:AU27"/>
    <mergeCell ref="AV27:AW27"/>
    <mergeCell ref="AX27:AY27"/>
    <mergeCell ref="BT26:BU26"/>
    <mergeCell ref="BV26:BW26"/>
    <mergeCell ref="BX26:BY26"/>
    <mergeCell ref="CB26:CC26"/>
    <mergeCell ref="CD26:CE26"/>
    <mergeCell ref="CF26:CG26"/>
    <mergeCell ref="AG26:AI26"/>
    <mergeCell ref="AT26:AU26"/>
    <mergeCell ref="AV26:AW26"/>
    <mergeCell ref="AX26:AY26"/>
    <mergeCell ref="AZ26:BA26"/>
    <mergeCell ref="BZ26:CA26"/>
    <mergeCell ref="BD26:BE26"/>
    <mergeCell ref="BF26:BG26"/>
    <mergeCell ref="BH26:BI26"/>
    <mergeCell ref="BJ26:BK26"/>
    <mergeCell ref="CF64:CG64"/>
    <mergeCell ref="CH64:CI64"/>
    <mergeCell ref="C26:L26"/>
    <mergeCell ref="M26:R26"/>
    <mergeCell ref="S26:U26"/>
    <mergeCell ref="V26:Y26"/>
    <mergeCell ref="Z26:AC26"/>
    <mergeCell ref="BJ27:BK27"/>
    <mergeCell ref="BL27:BM27"/>
    <mergeCell ref="BN27:BO27"/>
    <mergeCell ref="AV63:AW63"/>
    <mergeCell ref="AX63:AY63"/>
    <mergeCell ref="AZ63:BA63"/>
    <mergeCell ref="BB26:BC26"/>
    <mergeCell ref="AM26:AO26"/>
    <mergeCell ref="CD64:CE64"/>
    <mergeCell ref="BP27:BQ27"/>
    <mergeCell ref="BN26:BO26"/>
    <mergeCell ref="BL26:BM26"/>
    <mergeCell ref="BR26:BS26"/>
    <mergeCell ref="BR64:BS64"/>
    <mergeCell ref="BT64:BU64"/>
    <mergeCell ref="BV64:BW64"/>
    <mergeCell ref="BX64:BY64"/>
    <mergeCell ref="BF59:BG59"/>
    <mergeCell ref="BH59:BI59"/>
    <mergeCell ref="BF63:BG63"/>
    <mergeCell ref="BH63:BI63"/>
    <mergeCell ref="BR63:BS63"/>
    <mergeCell ref="BJ61:BK61"/>
    <mergeCell ref="AG64:AI64"/>
    <mergeCell ref="AK64:AL64"/>
    <mergeCell ref="BZ64:CA64"/>
    <mergeCell ref="CB64:CC64"/>
    <mergeCell ref="AX64:AY64"/>
    <mergeCell ref="AZ64:BA64"/>
    <mergeCell ref="BB64:BC64"/>
    <mergeCell ref="BD64:BE64"/>
    <mergeCell ref="BF64:BG64"/>
    <mergeCell ref="BP64:BQ64"/>
    <mergeCell ref="C64:L64"/>
    <mergeCell ref="M64:R64"/>
    <mergeCell ref="S64:U64"/>
    <mergeCell ref="V64:Y64"/>
    <mergeCell ref="Z64:AC64"/>
    <mergeCell ref="AD64:AF64"/>
    <mergeCell ref="BX87:BY87"/>
    <mergeCell ref="BZ87:CA87"/>
    <mergeCell ref="CB87:CC87"/>
    <mergeCell ref="CD87:CE87"/>
    <mergeCell ref="CF87:CG87"/>
    <mergeCell ref="CH87:CI87"/>
    <mergeCell ref="BL87:BM87"/>
    <mergeCell ref="BN87:BO87"/>
    <mergeCell ref="BP87:BQ87"/>
    <mergeCell ref="BR87:BS87"/>
    <mergeCell ref="BT87:BU87"/>
    <mergeCell ref="BV87:BW87"/>
    <mergeCell ref="CH83:CI83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BV83:BW83"/>
    <mergeCell ref="BX83:BY83"/>
    <mergeCell ref="BZ83:CA83"/>
    <mergeCell ref="CB83:CC83"/>
    <mergeCell ref="CD83:CE83"/>
    <mergeCell ref="CF83:CG83"/>
    <mergeCell ref="BJ83:BK83"/>
    <mergeCell ref="BL83:BM83"/>
    <mergeCell ref="BN83:BO83"/>
    <mergeCell ref="BP83:BQ83"/>
    <mergeCell ref="BR83:BS83"/>
    <mergeCell ref="BT83:BU83"/>
    <mergeCell ref="AZ83:BA83"/>
    <mergeCell ref="BB83:BC83"/>
    <mergeCell ref="BD83:BE83"/>
    <mergeCell ref="AG83:AI83"/>
    <mergeCell ref="BF83:BG83"/>
    <mergeCell ref="BH83:BI83"/>
    <mergeCell ref="AK83:AL83"/>
    <mergeCell ref="S87:U87"/>
    <mergeCell ref="V87:Y87"/>
    <mergeCell ref="Z87:AC87"/>
    <mergeCell ref="AD87:AF87"/>
    <mergeCell ref="AV83:AW83"/>
    <mergeCell ref="AX83:AY83"/>
    <mergeCell ref="AM87:AO87"/>
    <mergeCell ref="AG86:AI86"/>
    <mergeCell ref="AM86:AO86"/>
    <mergeCell ref="AT86:AU86"/>
    <mergeCell ref="AG87:AI87"/>
    <mergeCell ref="C83:L83"/>
    <mergeCell ref="S83:U83"/>
    <mergeCell ref="V83:Y83"/>
    <mergeCell ref="Z83:AC83"/>
    <mergeCell ref="BB59:BC59"/>
    <mergeCell ref="Z63:AC63"/>
    <mergeCell ref="AD63:AF63"/>
    <mergeCell ref="AG63:AI63"/>
    <mergeCell ref="AT63:AU63"/>
    <mergeCell ref="AD83:AF83"/>
    <mergeCell ref="BD59:BE59"/>
    <mergeCell ref="BH64:BI64"/>
    <mergeCell ref="BJ64:BK64"/>
    <mergeCell ref="BL64:BM64"/>
    <mergeCell ref="BN64:BO64"/>
    <mergeCell ref="BB63:BC63"/>
    <mergeCell ref="BD73:BE73"/>
    <mergeCell ref="AK73:AL73"/>
    <mergeCell ref="BN73:BO73"/>
    <mergeCell ref="CB73:CC73"/>
    <mergeCell ref="CD73:CE73"/>
    <mergeCell ref="CF73:CG73"/>
    <mergeCell ref="CH73:CI73"/>
    <mergeCell ref="BP73:BQ73"/>
    <mergeCell ref="BR73:BS73"/>
    <mergeCell ref="BT73:BU73"/>
    <mergeCell ref="BV73:BW73"/>
    <mergeCell ref="BX73:BY73"/>
    <mergeCell ref="BZ73:CA73"/>
    <mergeCell ref="AT73:AU73"/>
    <mergeCell ref="AV73:AW73"/>
    <mergeCell ref="BB73:BC73"/>
    <mergeCell ref="BF73:BG73"/>
    <mergeCell ref="BH73:BI73"/>
    <mergeCell ref="BJ73:BK73"/>
    <mergeCell ref="BL73:BM73"/>
    <mergeCell ref="AX73:AY73"/>
    <mergeCell ref="AZ73:BA73"/>
    <mergeCell ref="AM73:AO73"/>
    <mergeCell ref="BJ71:BK71"/>
    <mergeCell ref="M73:R73"/>
    <mergeCell ref="V73:Y73"/>
    <mergeCell ref="Z73:AC73"/>
    <mergeCell ref="Z71:AC71"/>
    <mergeCell ref="AG71:AI71"/>
    <mergeCell ref="CH71:CI71"/>
    <mergeCell ref="BL71:BM71"/>
    <mergeCell ref="BN71:BO71"/>
    <mergeCell ref="BP71:BQ71"/>
    <mergeCell ref="BR71:BS71"/>
    <mergeCell ref="BT71:BU71"/>
    <mergeCell ref="BX71:BY71"/>
    <mergeCell ref="BV71:BW71"/>
    <mergeCell ref="BZ71:CA71"/>
    <mergeCell ref="AV71:AW71"/>
    <mergeCell ref="AX71:AY71"/>
    <mergeCell ref="AK71:AL71"/>
    <mergeCell ref="CB71:CC71"/>
    <mergeCell ref="AZ71:BA71"/>
    <mergeCell ref="BB71:BC71"/>
    <mergeCell ref="BD71:BE71"/>
    <mergeCell ref="BF71:BG71"/>
    <mergeCell ref="BH71:BI71"/>
    <mergeCell ref="CH69:CI69"/>
    <mergeCell ref="BP69:BQ69"/>
    <mergeCell ref="BR69:BS69"/>
    <mergeCell ref="BT69:BU69"/>
    <mergeCell ref="BV69:BW69"/>
    <mergeCell ref="BX69:BY69"/>
    <mergeCell ref="V71:Y71"/>
    <mergeCell ref="AK69:AL69"/>
    <mergeCell ref="BN69:BO69"/>
    <mergeCell ref="AD69:AF69"/>
    <mergeCell ref="AG69:AI69"/>
    <mergeCell ref="AT69:AU69"/>
    <mergeCell ref="AV69:AW69"/>
    <mergeCell ref="AM71:AO71"/>
    <mergeCell ref="AD71:AF71"/>
    <mergeCell ref="AT71:AU71"/>
    <mergeCell ref="BB69:BC69"/>
    <mergeCell ref="BD69:BE69"/>
    <mergeCell ref="BF69:BG69"/>
    <mergeCell ref="BH69:BI69"/>
    <mergeCell ref="BJ69:BK69"/>
    <mergeCell ref="BL69:BM69"/>
    <mergeCell ref="V67:Y67"/>
    <mergeCell ref="Z67:AC67"/>
    <mergeCell ref="AV64:AW64"/>
    <mergeCell ref="AZ67:BA67"/>
    <mergeCell ref="AX69:AY69"/>
    <mergeCell ref="AZ69:BA69"/>
    <mergeCell ref="AM69:AO69"/>
    <mergeCell ref="V69:Y69"/>
    <mergeCell ref="Z69:AC69"/>
    <mergeCell ref="AX65:AY65"/>
    <mergeCell ref="AM62:AO62"/>
    <mergeCell ref="AM63:AO63"/>
    <mergeCell ref="AD67:AF67"/>
    <mergeCell ref="AG67:AI67"/>
    <mergeCell ref="AT67:AU67"/>
    <mergeCell ref="AV67:AW67"/>
    <mergeCell ref="AT64:AU64"/>
    <mergeCell ref="AK63:AL63"/>
    <mergeCell ref="AK66:AL66"/>
    <mergeCell ref="AK67:AL67"/>
    <mergeCell ref="BB67:BC67"/>
    <mergeCell ref="BD67:BE67"/>
    <mergeCell ref="BF67:BG67"/>
    <mergeCell ref="BH67:BI67"/>
    <mergeCell ref="BJ67:BK67"/>
    <mergeCell ref="BL63:BM63"/>
    <mergeCell ref="BJ63:BK63"/>
    <mergeCell ref="BL67:BM67"/>
    <mergeCell ref="BL66:BM66"/>
    <mergeCell ref="BD63:BE63"/>
    <mergeCell ref="BN67:BO67"/>
    <mergeCell ref="BP67:BQ67"/>
    <mergeCell ref="BR67:BS67"/>
    <mergeCell ref="BT67:BU67"/>
    <mergeCell ref="BV67:BW67"/>
    <mergeCell ref="CD72:CE72"/>
    <mergeCell ref="CD67:CE67"/>
    <mergeCell ref="BP72:BQ72"/>
    <mergeCell ref="BR72:BS72"/>
    <mergeCell ref="BT72:BU72"/>
    <mergeCell ref="CF72:CG72"/>
    <mergeCell ref="BX70:BY70"/>
    <mergeCell ref="BX68:BY68"/>
    <mergeCell ref="BZ68:CA68"/>
    <mergeCell ref="CB68:CC68"/>
    <mergeCell ref="CB69:CC69"/>
    <mergeCell ref="CD69:CE69"/>
    <mergeCell ref="CF69:CG69"/>
    <mergeCell ref="CD71:CE71"/>
    <mergeCell ref="CF71:CG71"/>
    <mergeCell ref="CF67:CG67"/>
    <mergeCell ref="CH67:CI67"/>
    <mergeCell ref="BZ70:CA70"/>
    <mergeCell ref="CB70:CC70"/>
    <mergeCell ref="CD70:CE70"/>
    <mergeCell ref="CF70:CG70"/>
    <mergeCell ref="BZ69:CA69"/>
    <mergeCell ref="CD68:CE68"/>
    <mergeCell ref="BZ67:CA67"/>
    <mergeCell ref="CF68:CG68"/>
    <mergeCell ref="BV72:BW72"/>
    <mergeCell ref="BX72:BY72"/>
    <mergeCell ref="CB67:CC67"/>
    <mergeCell ref="BX67:BY67"/>
    <mergeCell ref="BZ72:CA72"/>
    <mergeCell ref="CB72:CC72"/>
    <mergeCell ref="BD72:BE72"/>
    <mergeCell ref="BF72:BG72"/>
    <mergeCell ref="BH72:BI72"/>
    <mergeCell ref="BJ72:BK72"/>
    <mergeCell ref="BL72:BM72"/>
    <mergeCell ref="BN72:BO72"/>
    <mergeCell ref="AM64:AO64"/>
    <mergeCell ref="AD72:AF72"/>
    <mergeCell ref="AG72:AI72"/>
    <mergeCell ref="AT72:AU72"/>
    <mergeCell ref="AV72:AW72"/>
    <mergeCell ref="AX72:AY72"/>
    <mergeCell ref="AK72:AL72"/>
    <mergeCell ref="AM72:AO72"/>
    <mergeCell ref="AM67:AO67"/>
    <mergeCell ref="AX67:AY67"/>
    <mergeCell ref="BP70:BQ70"/>
    <mergeCell ref="BR70:BS70"/>
    <mergeCell ref="BT70:BU70"/>
    <mergeCell ref="BV70:BW70"/>
    <mergeCell ref="M72:R72"/>
    <mergeCell ref="V72:Y72"/>
    <mergeCell ref="Z72:AC72"/>
    <mergeCell ref="AK70:AL70"/>
    <mergeCell ref="AZ72:BA72"/>
    <mergeCell ref="BB72:BC72"/>
    <mergeCell ref="BD70:BE70"/>
    <mergeCell ref="BF70:BG70"/>
    <mergeCell ref="BH70:BI70"/>
    <mergeCell ref="BJ70:BK70"/>
    <mergeCell ref="BL70:BM70"/>
    <mergeCell ref="BN70:BO70"/>
    <mergeCell ref="AT70:AU70"/>
    <mergeCell ref="AV70:AW70"/>
    <mergeCell ref="AX70:AY70"/>
    <mergeCell ref="AM70:AO70"/>
    <mergeCell ref="AZ70:BA70"/>
    <mergeCell ref="BB70:BC70"/>
    <mergeCell ref="V66:Y66"/>
    <mergeCell ref="Z66:AC66"/>
    <mergeCell ref="BP59:BQ59"/>
    <mergeCell ref="BP63:BQ63"/>
    <mergeCell ref="AM66:AO66"/>
    <mergeCell ref="AG65:AI65"/>
    <mergeCell ref="AK65:AL65"/>
    <mergeCell ref="BL59:BM59"/>
    <mergeCell ref="BN59:BO59"/>
    <mergeCell ref="BN63:BO63"/>
    <mergeCell ref="AD66:AF66"/>
    <mergeCell ref="AG66:AI66"/>
    <mergeCell ref="AT66:AU66"/>
    <mergeCell ref="AV66:AW66"/>
    <mergeCell ref="AX66:AY66"/>
    <mergeCell ref="AZ66:BA66"/>
    <mergeCell ref="BP66:BQ66"/>
    <mergeCell ref="BR66:BS66"/>
    <mergeCell ref="BT66:BU66"/>
    <mergeCell ref="BV66:BW66"/>
    <mergeCell ref="BX66:BY66"/>
    <mergeCell ref="BB66:BC66"/>
    <mergeCell ref="BD66:BE66"/>
    <mergeCell ref="BF66:BG66"/>
    <mergeCell ref="BH66:BI66"/>
    <mergeCell ref="BJ66:BK66"/>
    <mergeCell ref="BZ66:CA66"/>
    <mergeCell ref="CB66:CC66"/>
    <mergeCell ref="CD66:CE66"/>
    <mergeCell ref="CF66:CG66"/>
    <mergeCell ref="CH66:CI66"/>
    <mergeCell ref="M68:R68"/>
    <mergeCell ref="V68:Y68"/>
    <mergeCell ref="AM68:AO68"/>
    <mergeCell ref="BJ68:BK68"/>
    <mergeCell ref="BN66:BO66"/>
    <mergeCell ref="Z68:AC68"/>
    <mergeCell ref="AD68:AF68"/>
    <mergeCell ref="AG68:AI68"/>
    <mergeCell ref="AT68:AU68"/>
    <mergeCell ref="AV68:AW68"/>
    <mergeCell ref="AX68:AY68"/>
    <mergeCell ref="AK68:AL68"/>
    <mergeCell ref="BR68:BS68"/>
    <mergeCell ref="BT68:BU68"/>
    <mergeCell ref="BV68:BW68"/>
    <mergeCell ref="AZ68:BA68"/>
    <mergeCell ref="BB68:BC68"/>
    <mergeCell ref="BD68:BE68"/>
    <mergeCell ref="BF68:BG68"/>
    <mergeCell ref="BH68:BI68"/>
    <mergeCell ref="BL68:BM68"/>
    <mergeCell ref="CH68:CI68"/>
    <mergeCell ref="BZ108:CA108"/>
    <mergeCell ref="CB108:CC108"/>
    <mergeCell ref="CD108:CE108"/>
    <mergeCell ref="CF108:CG108"/>
    <mergeCell ref="CH108:CI108"/>
    <mergeCell ref="BZ104:CA104"/>
    <mergeCell ref="CB104:CC104"/>
    <mergeCell ref="CD104:CE104"/>
    <mergeCell ref="CF104:CG104"/>
    <mergeCell ref="V70:Y70"/>
    <mergeCell ref="AK79:AL79"/>
    <mergeCell ref="BN108:BO108"/>
    <mergeCell ref="BL108:BM108"/>
    <mergeCell ref="AD108:AF108"/>
    <mergeCell ref="AG108:AI108"/>
    <mergeCell ref="AT108:AU108"/>
    <mergeCell ref="Z70:AC70"/>
    <mergeCell ref="AD70:AF70"/>
    <mergeCell ref="AG70:AI70"/>
    <mergeCell ref="BV108:BW108"/>
    <mergeCell ref="BX108:BY108"/>
    <mergeCell ref="BB108:BC108"/>
    <mergeCell ref="BD108:BE108"/>
    <mergeCell ref="BF108:BG108"/>
    <mergeCell ref="BH108:BI108"/>
    <mergeCell ref="BJ108:BK108"/>
    <mergeCell ref="M108:R108"/>
    <mergeCell ref="S108:U108"/>
    <mergeCell ref="V108:Y108"/>
    <mergeCell ref="BP108:BQ108"/>
    <mergeCell ref="BR108:BS108"/>
    <mergeCell ref="BT108:BU108"/>
    <mergeCell ref="AK87:AL87"/>
    <mergeCell ref="BX104:BY104"/>
    <mergeCell ref="AZ104:BA104"/>
    <mergeCell ref="BB104:BC104"/>
    <mergeCell ref="BD104:BE104"/>
    <mergeCell ref="BF104:BG104"/>
    <mergeCell ref="BH104:BI104"/>
    <mergeCell ref="BJ104:BK104"/>
    <mergeCell ref="BR103:BS103"/>
    <mergeCell ref="BT103:BU103"/>
    <mergeCell ref="CH104:CI104"/>
    <mergeCell ref="BL104:BM104"/>
    <mergeCell ref="BN104:BO104"/>
    <mergeCell ref="BP104:BQ104"/>
    <mergeCell ref="BR104:BS104"/>
    <mergeCell ref="BT104:BU104"/>
    <mergeCell ref="BV104:BW104"/>
    <mergeCell ref="BZ103:CA103"/>
    <mergeCell ref="CB103:CC103"/>
    <mergeCell ref="Z104:AC104"/>
    <mergeCell ref="AD104:AF104"/>
    <mergeCell ref="AG104:AI104"/>
    <mergeCell ref="AT104:AU104"/>
    <mergeCell ref="AV104:AW104"/>
    <mergeCell ref="AX104:AY104"/>
    <mergeCell ref="AK104:AL104"/>
    <mergeCell ref="AM104:AO104"/>
    <mergeCell ref="CD103:CE103"/>
    <mergeCell ref="CF103:CG103"/>
    <mergeCell ref="CH103:CI103"/>
    <mergeCell ref="C104:L104"/>
    <mergeCell ref="M104:R104"/>
    <mergeCell ref="S104:U104"/>
    <mergeCell ref="V104:Y104"/>
    <mergeCell ref="AK103:AL103"/>
    <mergeCell ref="BN103:BO103"/>
    <mergeCell ref="BP103:BQ103"/>
    <mergeCell ref="BV103:BW103"/>
    <mergeCell ref="BX103:BY103"/>
    <mergeCell ref="BB103:BC103"/>
    <mergeCell ref="BD103:BE103"/>
    <mergeCell ref="BF103:BG103"/>
    <mergeCell ref="BH103:BI103"/>
    <mergeCell ref="BJ103:BK103"/>
    <mergeCell ref="BL103:BM103"/>
    <mergeCell ref="AG103:AI103"/>
    <mergeCell ref="AT103:AU103"/>
    <mergeCell ref="AV103:AW103"/>
    <mergeCell ref="AX103:AY103"/>
    <mergeCell ref="AZ103:BA103"/>
    <mergeCell ref="AM103:AO103"/>
    <mergeCell ref="C103:L103"/>
    <mergeCell ref="M103:R103"/>
    <mergeCell ref="S103:U103"/>
    <mergeCell ref="V103:Y103"/>
    <mergeCell ref="Z103:AC103"/>
    <mergeCell ref="BT59:BU59"/>
    <mergeCell ref="BT63:BU63"/>
    <mergeCell ref="BL102:BM102"/>
    <mergeCell ref="BN102:BO102"/>
    <mergeCell ref="BP102:BQ102"/>
    <mergeCell ref="BX102:BY102"/>
    <mergeCell ref="BZ102:CA102"/>
    <mergeCell ref="CB102:CC102"/>
    <mergeCell ref="CD102:CE102"/>
    <mergeCell ref="CF102:CG102"/>
    <mergeCell ref="CH102:CI102"/>
    <mergeCell ref="BR102:BS102"/>
    <mergeCell ref="BT102:BU102"/>
    <mergeCell ref="BV102:BW102"/>
    <mergeCell ref="AZ102:BA102"/>
    <mergeCell ref="BB102:BC102"/>
    <mergeCell ref="BD102:BE102"/>
    <mergeCell ref="BF102:BG102"/>
    <mergeCell ref="BH102:BI102"/>
    <mergeCell ref="BJ102:BK102"/>
    <mergeCell ref="AG102:AI102"/>
    <mergeCell ref="AT102:AU102"/>
    <mergeCell ref="AV102:AW102"/>
    <mergeCell ref="AX102:AY102"/>
    <mergeCell ref="AK102:AL102"/>
    <mergeCell ref="AM102:AO102"/>
    <mergeCell ref="BZ100:CA100"/>
    <mergeCell ref="CB100:CC100"/>
    <mergeCell ref="CD100:CE100"/>
    <mergeCell ref="CF100:CG100"/>
    <mergeCell ref="CH100:CI100"/>
    <mergeCell ref="C102:L102"/>
    <mergeCell ref="M102:R102"/>
    <mergeCell ref="S102:U102"/>
    <mergeCell ref="V102:Y102"/>
    <mergeCell ref="AK100:AL100"/>
    <mergeCell ref="BN100:BO100"/>
    <mergeCell ref="BP100:BQ100"/>
    <mergeCell ref="BR100:BS100"/>
    <mergeCell ref="BT100:BU100"/>
    <mergeCell ref="BV100:BW100"/>
    <mergeCell ref="BX100:BY100"/>
    <mergeCell ref="BB100:BC100"/>
    <mergeCell ref="BD100:BE100"/>
    <mergeCell ref="BF100:BG100"/>
    <mergeCell ref="BH100:BI100"/>
    <mergeCell ref="BJ100:BK100"/>
    <mergeCell ref="BL100:BM100"/>
    <mergeCell ref="AG100:AI100"/>
    <mergeCell ref="AT100:AU100"/>
    <mergeCell ref="AV100:AW100"/>
    <mergeCell ref="AX100:AY100"/>
    <mergeCell ref="AZ100:BA100"/>
    <mergeCell ref="AM100:AO100"/>
    <mergeCell ref="BZ90:CA90"/>
    <mergeCell ref="CB90:CC90"/>
    <mergeCell ref="CD90:CE90"/>
    <mergeCell ref="CF90:CG90"/>
    <mergeCell ref="CH90:CI90"/>
    <mergeCell ref="C100:L100"/>
    <mergeCell ref="M100:R100"/>
    <mergeCell ref="S100:U100"/>
    <mergeCell ref="V100:Y100"/>
    <mergeCell ref="Z100:AC100"/>
    <mergeCell ref="BN90:BO90"/>
    <mergeCell ref="BP90:BQ90"/>
    <mergeCell ref="BR90:BS90"/>
    <mergeCell ref="BT90:BU90"/>
    <mergeCell ref="BV90:BW90"/>
    <mergeCell ref="BX90:BY90"/>
    <mergeCell ref="BF90:BG90"/>
    <mergeCell ref="BH90:BI90"/>
    <mergeCell ref="BJ90:BK90"/>
    <mergeCell ref="BL90:BM90"/>
    <mergeCell ref="BL89:BM89"/>
    <mergeCell ref="BB90:BC90"/>
    <mergeCell ref="BD90:BE90"/>
    <mergeCell ref="BB89:BC89"/>
    <mergeCell ref="BD89:BE89"/>
    <mergeCell ref="BF89:BG89"/>
    <mergeCell ref="CH46:CI46"/>
    <mergeCell ref="S90:U90"/>
    <mergeCell ref="V90:Y90"/>
    <mergeCell ref="Z90:AC90"/>
    <mergeCell ref="AD90:AF90"/>
    <mergeCell ref="AK89:AL89"/>
    <mergeCell ref="AG90:AI90"/>
    <mergeCell ref="S89:U89"/>
    <mergeCell ref="V89:Y89"/>
    <mergeCell ref="Z89:AC89"/>
    <mergeCell ref="CH49:CI49"/>
    <mergeCell ref="CH36:CI36"/>
    <mergeCell ref="CH88:CI88"/>
    <mergeCell ref="CH59:CI59"/>
    <mergeCell ref="CH57:CI57"/>
    <mergeCell ref="CH70:CI70"/>
    <mergeCell ref="CH72:CI72"/>
    <mergeCell ref="CH58:CI58"/>
    <mergeCell ref="CH61:CI61"/>
    <mergeCell ref="CH79:CI79"/>
    <mergeCell ref="CH113:CI113"/>
    <mergeCell ref="CH52:CI52"/>
    <mergeCell ref="CH53:CI53"/>
    <mergeCell ref="CH55:CI55"/>
    <mergeCell ref="CH80:CI80"/>
    <mergeCell ref="CH85:CI85"/>
    <mergeCell ref="CH54:CI54"/>
    <mergeCell ref="CH105:CI105"/>
    <mergeCell ref="CH86:CI86"/>
    <mergeCell ref="CH92:CI92"/>
    <mergeCell ref="CH25:CI25"/>
    <mergeCell ref="CH60:CI60"/>
    <mergeCell ref="CH116:CI116"/>
    <mergeCell ref="CH115:CI115"/>
    <mergeCell ref="CH62:CI62"/>
    <mergeCell ref="CH34:CI34"/>
    <mergeCell ref="CH111:CI111"/>
    <mergeCell ref="CH91:CI91"/>
    <mergeCell ref="CH93:CI93"/>
    <mergeCell ref="CH89:CI89"/>
    <mergeCell ref="CH14:CI14"/>
    <mergeCell ref="CH18:CI18"/>
    <mergeCell ref="CH19:CI19"/>
    <mergeCell ref="CH20:CI20"/>
    <mergeCell ref="CH23:CI23"/>
    <mergeCell ref="CH24:CI24"/>
    <mergeCell ref="CH2:CI3"/>
    <mergeCell ref="CH4:CI4"/>
    <mergeCell ref="CH6:CI6"/>
    <mergeCell ref="CH8:CI8"/>
    <mergeCell ref="CH12:CI12"/>
    <mergeCell ref="CH13:CI13"/>
    <mergeCell ref="CH5:CI5"/>
    <mergeCell ref="CH7:CI7"/>
    <mergeCell ref="CH11:CI11"/>
    <mergeCell ref="CH9:CI9"/>
    <mergeCell ref="BX88:BY88"/>
    <mergeCell ref="BZ88:CA88"/>
    <mergeCell ref="CB88:CC88"/>
    <mergeCell ref="CD88:CE88"/>
    <mergeCell ref="BV88:BW88"/>
    <mergeCell ref="AZ88:BA88"/>
    <mergeCell ref="BB88:BC88"/>
    <mergeCell ref="BD88:BE88"/>
    <mergeCell ref="BN88:BO88"/>
    <mergeCell ref="BJ88:BK88"/>
    <mergeCell ref="M93:R93"/>
    <mergeCell ref="M83:R83"/>
    <mergeCell ref="M90:R90"/>
    <mergeCell ref="M82:R82"/>
    <mergeCell ref="M85:R85"/>
    <mergeCell ref="M89:R89"/>
    <mergeCell ref="M88:R88"/>
    <mergeCell ref="M91:R91"/>
    <mergeCell ref="M87:R87"/>
    <mergeCell ref="AK90:AL90"/>
    <mergeCell ref="AM89:AO89"/>
    <mergeCell ref="AM90:AO90"/>
    <mergeCell ref="AZ89:BA89"/>
    <mergeCell ref="AG89:AI89"/>
    <mergeCell ref="AT89:AU89"/>
    <mergeCell ref="AV89:AW89"/>
    <mergeCell ref="AX89:AY89"/>
    <mergeCell ref="BX89:BY89"/>
    <mergeCell ref="BZ89:CA89"/>
    <mergeCell ref="CB89:CC89"/>
    <mergeCell ref="CD89:CE89"/>
    <mergeCell ref="CF89:CG89"/>
    <mergeCell ref="AD89:AF89"/>
    <mergeCell ref="BP89:BQ89"/>
    <mergeCell ref="BR89:BS89"/>
    <mergeCell ref="BT89:BU89"/>
    <mergeCell ref="BV89:BW89"/>
    <mergeCell ref="BH89:BI89"/>
    <mergeCell ref="BJ89:BK89"/>
    <mergeCell ref="BN89:BO89"/>
    <mergeCell ref="AZ93:BA93"/>
    <mergeCell ref="BB93:BC93"/>
    <mergeCell ref="AT90:AU90"/>
    <mergeCell ref="AV90:AW90"/>
    <mergeCell ref="AX90:AY90"/>
    <mergeCell ref="AZ90:BA90"/>
    <mergeCell ref="BL91:BM91"/>
    <mergeCell ref="CF93:CG93"/>
    <mergeCell ref="BZ93:CA93"/>
    <mergeCell ref="CB93:CC93"/>
    <mergeCell ref="CD93:CE93"/>
    <mergeCell ref="BP93:BQ93"/>
    <mergeCell ref="BH91:BI91"/>
    <mergeCell ref="BJ91:BK91"/>
    <mergeCell ref="BN92:BO92"/>
    <mergeCell ref="BP92:BQ92"/>
    <mergeCell ref="BH92:BI92"/>
    <mergeCell ref="BV93:BW93"/>
    <mergeCell ref="BX93:BY93"/>
    <mergeCell ref="BH93:BI93"/>
    <mergeCell ref="BJ93:BK93"/>
    <mergeCell ref="BL93:BM93"/>
    <mergeCell ref="BN93:BO93"/>
    <mergeCell ref="BR93:BS93"/>
    <mergeCell ref="BT93:BU93"/>
    <mergeCell ref="CB91:CC91"/>
    <mergeCell ref="CD91:CE91"/>
    <mergeCell ref="CF91:CG91"/>
    <mergeCell ref="BD93:BE93"/>
    <mergeCell ref="BF93:BG93"/>
    <mergeCell ref="BR91:BS91"/>
    <mergeCell ref="BT91:BU91"/>
    <mergeCell ref="BV91:BW91"/>
    <mergeCell ref="BX91:BY91"/>
    <mergeCell ref="BZ91:CA91"/>
    <mergeCell ref="S93:U93"/>
    <mergeCell ref="V93:Y93"/>
    <mergeCell ref="Z93:AC93"/>
    <mergeCell ref="AD93:AF93"/>
    <mergeCell ref="AG93:AI93"/>
    <mergeCell ref="BP91:BQ91"/>
    <mergeCell ref="AK91:AL91"/>
    <mergeCell ref="BD91:BE91"/>
    <mergeCell ref="AV93:AW93"/>
    <mergeCell ref="AX93:AY93"/>
    <mergeCell ref="BN91:BO91"/>
    <mergeCell ref="AG91:AI91"/>
    <mergeCell ref="AT91:AU91"/>
    <mergeCell ref="AV91:AW91"/>
    <mergeCell ref="AX91:AY91"/>
    <mergeCell ref="AZ91:BA91"/>
    <mergeCell ref="BB91:BC91"/>
    <mergeCell ref="AM91:AO91"/>
    <mergeCell ref="BF91:BG91"/>
    <mergeCell ref="CF88:CG88"/>
    <mergeCell ref="S91:U91"/>
    <mergeCell ref="V91:Y91"/>
    <mergeCell ref="Z91:AC91"/>
    <mergeCell ref="AD91:AF91"/>
    <mergeCell ref="AK88:AL88"/>
    <mergeCell ref="BL88:BM88"/>
    <mergeCell ref="BT88:BU88"/>
    <mergeCell ref="BP88:BQ88"/>
    <mergeCell ref="BR88:BS88"/>
    <mergeCell ref="S88:U88"/>
    <mergeCell ref="V88:Y88"/>
    <mergeCell ref="Z88:AC88"/>
    <mergeCell ref="AD88:AF88"/>
    <mergeCell ref="AG88:AI88"/>
    <mergeCell ref="BF88:BG88"/>
    <mergeCell ref="AV88:AW88"/>
    <mergeCell ref="AX88:AY88"/>
    <mergeCell ref="AM88:AO88"/>
    <mergeCell ref="AT88:AU88"/>
    <mergeCell ref="AV42:AW42"/>
    <mergeCell ref="BD36:BE36"/>
    <mergeCell ref="BF36:BG36"/>
    <mergeCell ref="BR59:BS59"/>
    <mergeCell ref="BL36:BM36"/>
    <mergeCell ref="BV57:BW57"/>
    <mergeCell ref="AZ59:BA59"/>
    <mergeCell ref="AZ49:BA49"/>
    <mergeCell ref="BB49:BC49"/>
    <mergeCell ref="BD49:BE49"/>
    <mergeCell ref="CF36:CG36"/>
    <mergeCell ref="BN36:BO36"/>
    <mergeCell ref="BP36:BQ36"/>
    <mergeCell ref="BR36:BS36"/>
    <mergeCell ref="BT36:BU36"/>
    <mergeCell ref="BV59:BW59"/>
    <mergeCell ref="BZ36:CA36"/>
    <mergeCell ref="CB36:CC36"/>
    <mergeCell ref="BZ59:CA59"/>
    <mergeCell ref="BR49:BS49"/>
    <mergeCell ref="AG61:AI61"/>
    <mergeCell ref="AT61:AU61"/>
    <mergeCell ref="BV36:BW36"/>
    <mergeCell ref="BX36:BY36"/>
    <mergeCell ref="AV36:AW36"/>
    <mergeCell ref="AX36:AY36"/>
    <mergeCell ref="BX59:BY59"/>
    <mergeCell ref="AZ36:BA36"/>
    <mergeCell ref="BB36:BC36"/>
    <mergeCell ref="BJ59:BK59"/>
    <mergeCell ref="V36:Y36"/>
    <mergeCell ref="Z36:AC36"/>
    <mergeCell ref="AD36:AF36"/>
    <mergeCell ref="AG36:AI36"/>
    <mergeCell ref="AT36:AU36"/>
    <mergeCell ref="AK36:AL36"/>
    <mergeCell ref="CF79:CG79"/>
    <mergeCell ref="BZ79:CA79"/>
    <mergeCell ref="CB79:CC79"/>
    <mergeCell ref="AV79:AW79"/>
    <mergeCell ref="AX79:AY79"/>
    <mergeCell ref="AZ79:BA79"/>
    <mergeCell ref="BB79:BC79"/>
    <mergeCell ref="BD79:BE79"/>
    <mergeCell ref="CD79:CE79"/>
    <mergeCell ref="BH79:BI79"/>
    <mergeCell ref="BF79:BG79"/>
    <mergeCell ref="CB61:CC61"/>
    <mergeCell ref="CD61:CE61"/>
    <mergeCell ref="CF61:CG61"/>
    <mergeCell ref="BV63:BW63"/>
    <mergeCell ref="BP61:BQ61"/>
    <mergeCell ref="BR61:BS61"/>
    <mergeCell ref="BT61:BU61"/>
    <mergeCell ref="BJ79:BK79"/>
    <mergeCell ref="BL79:BM79"/>
    <mergeCell ref="BV61:BW61"/>
    <mergeCell ref="BV79:BW79"/>
    <mergeCell ref="BX79:BY79"/>
    <mergeCell ref="BN79:BO79"/>
    <mergeCell ref="BP79:BQ79"/>
    <mergeCell ref="BR79:BS79"/>
    <mergeCell ref="BT79:BU79"/>
    <mergeCell ref="BP62:BQ62"/>
    <mergeCell ref="BN68:BO68"/>
    <mergeCell ref="BP68:BQ68"/>
    <mergeCell ref="AM61:AO61"/>
    <mergeCell ref="BX62:BY62"/>
    <mergeCell ref="AZ62:BA62"/>
    <mergeCell ref="BB62:BC62"/>
    <mergeCell ref="BD62:BE62"/>
    <mergeCell ref="BF62:BG62"/>
    <mergeCell ref="BX61:BY61"/>
    <mergeCell ref="BD61:BE61"/>
    <mergeCell ref="BF61:BG61"/>
    <mergeCell ref="BJ62:BK62"/>
    <mergeCell ref="BR62:BS62"/>
    <mergeCell ref="BT62:BU62"/>
    <mergeCell ref="CB62:CC62"/>
    <mergeCell ref="AX61:AY61"/>
    <mergeCell ref="AZ61:BA61"/>
    <mergeCell ref="BB61:BC61"/>
    <mergeCell ref="BZ61:CA61"/>
    <mergeCell ref="BH61:BI61"/>
    <mergeCell ref="BL61:BM61"/>
    <mergeCell ref="BN61:BO61"/>
    <mergeCell ref="CD62:CE62"/>
    <mergeCell ref="CF62:CG62"/>
    <mergeCell ref="S61:U61"/>
    <mergeCell ref="V61:Y61"/>
    <mergeCell ref="Z61:AC61"/>
    <mergeCell ref="AD61:AF61"/>
    <mergeCell ref="BL62:BM62"/>
    <mergeCell ref="BV62:BW62"/>
    <mergeCell ref="AV61:AW61"/>
    <mergeCell ref="BN62:BO62"/>
    <mergeCell ref="CF60:CG60"/>
    <mergeCell ref="S62:U62"/>
    <mergeCell ref="V62:Y62"/>
    <mergeCell ref="Z62:AC62"/>
    <mergeCell ref="AD62:AF62"/>
    <mergeCell ref="AG62:AI62"/>
    <mergeCell ref="AT62:AU62"/>
    <mergeCell ref="AV62:AW62"/>
    <mergeCell ref="BZ62:CA62"/>
    <mergeCell ref="AX62:AY62"/>
    <mergeCell ref="BZ60:CA60"/>
    <mergeCell ref="CB60:CC60"/>
    <mergeCell ref="CD60:CE60"/>
    <mergeCell ref="BH60:BI60"/>
    <mergeCell ref="BJ60:BK60"/>
    <mergeCell ref="BL60:BM60"/>
    <mergeCell ref="BN60:BO60"/>
    <mergeCell ref="BP60:BQ60"/>
    <mergeCell ref="BV60:BW60"/>
    <mergeCell ref="BX60:BY60"/>
    <mergeCell ref="AX60:AY60"/>
    <mergeCell ref="AZ60:BA60"/>
    <mergeCell ref="BB60:BC60"/>
    <mergeCell ref="BD60:BE60"/>
    <mergeCell ref="BF60:BG60"/>
    <mergeCell ref="BT60:BU60"/>
    <mergeCell ref="BR60:BS60"/>
    <mergeCell ref="S60:U60"/>
    <mergeCell ref="V60:Y60"/>
    <mergeCell ref="Z60:AC60"/>
    <mergeCell ref="AD60:AF60"/>
    <mergeCell ref="AG60:AI60"/>
    <mergeCell ref="AT60:AU60"/>
    <mergeCell ref="AK60:AL60"/>
    <mergeCell ref="AV60:AW60"/>
    <mergeCell ref="BX57:BY57"/>
    <mergeCell ref="BZ57:CA57"/>
    <mergeCell ref="CB57:CC57"/>
    <mergeCell ref="CD57:CE57"/>
    <mergeCell ref="CF57:CG57"/>
    <mergeCell ref="BJ57:BK57"/>
    <mergeCell ref="BL57:BM57"/>
    <mergeCell ref="BN57:BO57"/>
    <mergeCell ref="BP57:BQ57"/>
    <mergeCell ref="AT57:AU57"/>
    <mergeCell ref="BR57:BS57"/>
    <mergeCell ref="BT57:BU57"/>
    <mergeCell ref="AV57:AW57"/>
    <mergeCell ref="AX57:AY57"/>
    <mergeCell ref="AZ57:BA57"/>
    <mergeCell ref="BB57:BC57"/>
    <mergeCell ref="BD57:BE57"/>
    <mergeCell ref="BF57:BG57"/>
    <mergeCell ref="BZ55:CA55"/>
    <mergeCell ref="CB55:CC55"/>
    <mergeCell ref="CD55:CE55"/>
    <mergeCell ref="CF55:CG55"/>
    <mergeCell ref="M57:R57"/>
    <mergeCell ref="S57:U57"/>
    <mergeCell ref="V57:Y57"/>
    <mergeCell ref="Z57:AC57"/>
    <mergeCell ref="AD57:AF57"/>
    <mergeCell ref="AG57:AI57"/>
    <mergeCell ref="BN55:BO55"/>
    <mergeCell ref="BP55:BQ55"/>
    <mergeCell ref="BR55:BS55"/>
    <mergeCell ref="BT55:BU55"/>
    <mergeCell ref="BV55:BW55"/>
    <mergeCell ref="BX55:BY55"/>
    <mergeCell ref="BB55:BC55"/>
    <mergeCell ref="BD55:BE55"/>
    <mergeCell ref="BF55:BG55"/>
    <mergeCell ref="BH55:BI55"/>
    <mergeCell ref="BJ55:BK55"/>
    <mergeCell ref="BL55:BM55"/>
    <mergeCell ref="BV2:CG2"/>
    <mergeCell ref="AX42:AY42"/>
    <mergeCell ref="AD55:AF55"/>
    <mergeCell ref="AG55:AI55"/>
    <mergeCell ref="AT55:AU55"/>
    <mergeCell ref="AV55:AW55"/>
    <mergeCell ref="AX55:AY55"/>
    <mergeCell ref="AZ55:BA55"/>
    <mergeCell ref="AM55:AO55"/>
    <mergeCell ref="BJ17:BK17"/>
    <mergeCell ref="BH113:BI113"/>
    <mergeCell ref="BH42:BI42"/>
    <mergeCell ref="BH52:BI52"/>
    <mergeCell ref="BH53:BI53"/>
    <mergeCell ref="BH46:BI46"/>
    <mergeCell ref="BH57:BI57"/>
    <mergeCell ref="BH62:BI62"/>
    <mergeCell ref="BH88:BI88"/>
    <mergeCell ref="BH56:BI56"/>
    <mergeCell ref="BH44:BI44"/>
    <mergeCell ref="BH4:BI4"/>
    <mergeCell ref="BH6:BI6"/>
    <mergeCell ref="BH8:BI8"/>
    <mergeCell ref="BH12:BI12"/>
    <mergeCell ref="BH13:BI13"/>
    <mergeCell ref="BH7:BI7"/>
    <mergeCell ref="BH11:BI11"/>
    <mergeCell ref="BH5:BI5"/>
    <mergeCell ref="CF46:CG46"/>
    <mergeCell ref="BH18:BI18"/>
    <mergeCell ref="BH19:BI19"/>
    <mergeCell ref="BH20:BI20"/>
    <mergeCell ref="BH23:BI23"/>
    <mergeCell ref="BJ42:BK42"/>
    <mergeCell ref="BH24:BI24"/>
    <mergeCell ref="BJ36:BK36"/>
    <mergeCell ref="BH27:BI27"/>
    <mergeCell ref="CD36:CE36"/>
    <mergeCell ref="BT46:BU46"/>
    <mergeCell ref="BV46:BW46"/>
    <mergeCell ref="BX46:BY46"/>
    <mergeCell ref="BZ46:CA46"/>
    <mergeCell ref="CB46:CC46"/>
    <mergeCell ref="CD46:CE46"/>
    <mergeCell ref="BD46:BE46"/>
    <mergeCell ref="BJ46:BK46"/>
    <mergeCell ref="BL46:BM46"/>
    <mergeCell ref="BN46:BO46"/>
    <mergeCell ref="BP46:BQ46"/>
    <mergeCell ref="BR46:BS46"/>
    <mergeCell ref="BX53:BY53"/>
    <mergeCell ref="BZ53:CA53"/>
    <mergeCell ref="CB53:CC53"/>
    <mergeCell ref="CD53:CE53"/>
    <mergeCell ref="CF53:CG53"/>
    <mergeCell ref="AT46:AU46"/>
    <mergeCell ref="AV46:AW46"/>
    <mergeCell ref="AX46:AY46"/>
    <mergeCell ref="AZ46:BA46"/>
    <mergeCell ref="BB46:BC46"/>
    <mergeCell ref="BL53:BM53"/>
    <mergeCell ref="BN53:BO53"/>
    <mergeCell ref="BP53:BQ53"/>
    <mergeCell ref="BR53:BS53"/>
    <mergeCell ref="BT53:BU53"/>
    <mergeCell ref="BV53:BW53"/>
    <mergeCell ref="CD52:CE52"/>
    <mergeCell ref="CF52:CG52"/>
    <mergeCell ref="AT53:AU53"/>
    <mergeCell ref="AV53:AW53"/>
    <mergeCell ref="AX53:AY53"/>
    <mergeCell ref="AZ53:BA53"/>
    <mergeCell ref="BB53:BC53"/>
    <mergeCell ref="BD53:BE53"/>
    <mergeCell ref="BF53:BG53"/>
    <mergeCell ref="BJ53:BK53"/>
    <mergeCell ref="BR52:BS52"/>
    <mergeCell ref="BT52:BU52"/>
    <mergeCell ref="BV52:BW52"/>
    <mergeCell ref="BX52:BY52"/>
    <mergeCell ref="BZ52:CA52"/>
    <mergeCell ref="CB52:CC52"/>
    <mergeCell ref="BD52:BE52"/>
    <mergeCell ref="BF52:BG52"/>
    <mergeCell ref="BJ52:BK52"/>
    <mergeCell ref="BL52:BM52"/>
    <mergeCell ref="BN52:BO52"/>
    <mergeCell ref="BP52:BQ52"/>
    <mergeCell ref="BX113:BY113"/>
    <mergeCell ref="BZ113:CA113"/>
    <mergeCell ref="CB113:CC113"/>
    <mergeCell ref="CD113:CE113"/>
    <mergeCell ref="CF113:CG113"/>
    <mergeCell ref="AT52:AU52"/>
    <mergeCell ref="AV52:AW52"/>
    <mergeCell ref="AX52:AY52"/>
    <mergeCell ref="AZ52:BA52"/>
    <mergeCell ref="BB52:BC52"/>
    <mergeCell ref="BL113:BM113"/>
    <mergeCell ref="BN113:BO113"/>
    <mergeCell ref="BP113:BQ113"/>
    <mergeCell ref="BR113:BS113"/>
    <mergeCell ref="BT113:BU113"/>
    <mergeCell ref="BV113:BW113"/>
    <mergeCell ref="CD111:CE111"/>
    <mergeCell ref="CF111:CG111"/>
    <mergeCell ref="AT113:AU113"/>
    <mergeCell ref="AV113:AW113"/>
    <mergeCell ref="AX113:AY113"/>
    <mergeCell ref="AZ113:BA113"/>
    <mergeCell ref="BB113:BC113"/>
    <mergeCell ref="BD113:BE113"/>
    <mergeCell ref="BF113:BG113"/>
    <mergeCell ref="BJ113:BK113"/>
    <mergeCell ref="BR111:BS111"/>
    <mergeCell ref="BT111:BU111"/>
    <mergeCell ref="BV111:BW111"/>
    <mergeCell ref="BX111:BY111"/>
    <mergeCell ref="BZ111:CA111"/>
    <mergeCell ref="CB111:CC111"/>
    <mergeCell ref="BD111:BE111"/>
    <mergeCell ref="BF111:BG111"/>
    <mergeCell ref="BJ111:BK111"/>
    <mergeCell ref="BL111:BM111"/>
    <mergeCell ref="BN111:BO111"/>
    <mergeCell ref="BP111:BQ111"/>
    <mergeCell ref="BH111:BI111"/>
    <mergeCell ref="BX115:BY115"/>
    <mergeCell ref="BZ115:CA115"/>
    <mergeCell ref="CB115:CC115"/>
    <mergeCell ref="CD115:CE115"/>
    <mergeCell ref="CF115:CG115"/>
    <mergeCell ref="AT111:AU111"/>
    <mergeCell ref="AV111:AW111"/>
    <mergeCell ref="AX111:AY111"/>
    <mergeCell ref="AZ111:BA111"/>
    <mergeCell ref="BB111:BC111"/>
    <mergeCell ref="BN115:BO115"/>
    <mergeCell ref="BP115:BQ115"/>
    <mergeCell ref="BH115:BI115"/>
    <mergeCell ref="BR115:BS115"/>
    <mergeCell ref="BT115:BU115"/>
    <mergeCell ref="BV115:BW115"/>
    <mergeCell ref="CF116:CG116"/>
    <mergeCell ref="AT115:AU115"/>
    <mergeCell ref="AV115:AW115"/>
    <mergeCell ref="AX115:AY115"/>
    <mergeCell ref="AZ115:BA115"/>
    <mergeCell ref="BB115:BC115"/>
    <mergeCell ref="BD115:BE115"/>
    <mergeCell ref="BF115:BG115"/>
    <mergeCell ref="BJ115:BK115"/>
    <mergeCell ref="BL115:BM115"/>
    <mergeCell ref="BT116:BU116"/>
    <mergeCell ref="BV116:BW116"/>
    <mergeCell ref="BX116:BY116"/>
    <mergeCell ref="BZ116:CA116"/>
    <mergeCell ref="CB116:CC116"/>
    <mergeCell ref="CD116:CE116"/>
    <mergeCell ref="BJ116:BK116"/>
    <mergeCell ref="BL116:BM116"/>
    <mergeCell ref="BN116:BO116"/>
    <mergeCell ref="BP116:BQ116"/>
    <mergeCell ref="BR116:BS116"/>
    <mergeCell ref="BH116:BI116"/>
    <mergeCell ref="CB25:CC25"/>
    <mergeCell ref="CD25:CE25"/>
    <mergeCell ref="CF25:CG25"/>
    <mergeCell ref="AT116:AU116"/>
    <mergeCell ref="AV116:AW116"/>
    <mergeCell ref="AX116:AY116"/>
    <mergeCell ref="AZ116:BA116"/>
    <mergeCell ref="BB116:BC116"/>
    <mergeCell ref="BD116:BE116"/>
    <mergeCell ref="BF116:BG116"/>
    <mergeCell ref="BR25:BS25"/>
    <mergeCell ref="BH25:BI25"/>
    <mergeCell ref="BT25:BU25"/>
    <mergeCell ref="BV25:BW25"/>
    <mergeCell ref="BX25:BY25"/>
    <mergeCell ref="BZ25:CA25"/>
    <mergeCell ref="BD25:BE25"/>
    <mergeCell ref="BF25:BG25"/>
    <mergeCell ref="BJ25:BK25"/>
    <mergeCell ref="BL25:BM25"/>
    <mergeCell ref="BN25:BO25"/>
    <mergeCell ref="BP25:BQ25"/>
    <mergeCell ref="BX24:BY24"/>
    <mergeCell ref="BZ24:CA24"/>
    <mergeCell ref="CB24:CC24"/>
    <mergeCell ref="CD24:CE24"/>
    <mergeCell ref="CF24:CG24"/>
    <mergeCell ref="AT25:AU25"/>
    <mergeCell ref="AV25:AW25"/>
    <mergeCell ref="AX25:AY25"/>
    <mergeCell ref="AZ25:BA25"/>
    <mergeCell ref="BB25:BC25"/>
    <mergeCell ref="BL24:BM24"/>
    <mergeCell ref="BN24:BO24"/>
    <mergeCell ref="BP24:BQ24"/>
    <mergeCell ref="BR24:BS24"/>
    <mergeCell ref="BT24:BU24"/>
    <mergeCell ref="BV24:BW24"/>
    <mergeCell ref="CD23:CE23"/>
    <mergeCell ref="CF23:CG23"/>
    <mergeCell ref="AT24:AU24"/>
    <mergeCell ref="AV24:AW24"/>
    <mergeCell ref="AX24:AY24"/>
    <mergeCell ref="AZ24:BA24"/>
    <mergeCell ref="BB24:BC24"/>
    <mergeCell ref="BD24:BE24"/>
    <mergeCell ref="BF24:BG24"/>
    <mergeCell ref="BJ24:BK24"/>
    <mergeCell ref="BR23:BS23"/>
    <mergeCell ref="BT23:BU23"/>
    <mergeCell ref="BV23:BW23"/>
    <mergeCell ref="BX23:BY23"/>
    <mergeCell ref="BZ23:CA23"/>
    <mergeCell ref="CB23:CC23"/>
    <mergeCell ref="BD23:BE23"/>
    <mergeCell ref="BF23:BG23"/>
    <mergeCell ref="BJ23:BK23"/>
    <mergeCell ref="BL23:BM23"/>
    <mergeCell ref="BN23:BO23"/>
    <mergeCell ref="BP23:BQ23"/>
    <mergeCell ref="BX20:BY20"/>
    <mergeCell ref="BZ20:CA20"/>
    <mergeCell ref="CB20:CC20"/>
    <mergeCell ref="CD20:CE20"/>
    <mergeCell ref="CF20:CG20"/>
    <mergeCell ref="AT23:AU23"/>
    <mergeCell ref="AV23:AW23"/>
    <mergeCell ref="AX23:AY23"/>
    <mergeCell ref="AZ23:BA23"/>
    <mergeCell ref="BB23:BC23"/>
    <mergeCell ref="BL20:BM20"/>
    <mergeCell ref="BN20:BO20"/>
    <mergeCell ref="BP20:BQ20"/>
    <mergeCell ref="BR20:BS20"/>
    <mergeCell ref="BT20:BU20"/>
    <mergeCell ref="BV20:BW20"/>
    <mergeCell ref="BX19:BY19"/>
    <mergeCell ref="BZ19:CA19"/>
    <mergeCell ref="CB19:CC19"/>
    <mergeCell ref="CD19:CE19"/>
    <mergeCell ref="CF19:CG19"/>
    <mergeCell ref="AZ20:BA20"/>
    <mergeCell ref="BB20:BC20"/>
    <mergeCell ref="BD20:BE20"/>
    <mergeCell ref="BF20:BG20"/>
    <mergeCell ref="BJ20:BK20"/>
    <mergeCell ref="BL19:BM19"/>
    <mergeCell ref="BN19:BO19"/>
    <mergeCell ref="BP19:BQ19"/>
    <mergeCell ref="BR19:BS19"/>
    <mergeCell ref="BT19:BU19"/>
    <mergeCell ref="BV19:BW19"/>
    <mergeCell ref="AX19:AY19"/>
    <mergeCell ref="AZ19:BA19"/>
    <mergeCell ref="BB19:BC19"/>
    <mergeCell ref="BD19:BE19"/>
    <mergeCell ref="BF19:BG19"/>
    <mergeCell ref="BJ19:BK19"/>
    <mergeCell ref="BV18:BW18"/>
    <mergeCell ref="BX18:BY18"/>
    <mergeCell ref="BZ18:CA18"/>
    <mergeCell ref="CB18:CC18"/>
    <mergeCell ref="CD18:CE18"/>
    <mergeCell ref="CF18:CG18"/>
    <mergeCell ref="CF14:CG14"/>
    <mergeCell ref="BB18:BC18"/>
    <mergeCell ref="BD18:BE18"/>
    <mergeCell ref="BF18:BG18"/>
    <mergeCell ref="BJ18:BK18"/>
    <mergeCell ref="BL18:BM18"/>
    <mergeCell ref="BN18:BO18"/>
    <mergeCell ref="BP18:BQ18"/>
    <mergeCell ref="BR18:BS18"/>
    <mergeCell ref="BT18:BU18"/>
    <mergeCell ref="BT14:BU14"/>
    <mergeCell ref="BV14:BW14"/>
    <mergeCell ref="BX14:BY14"/>
    <mergeCell ref="BZ14:CA14"/>
    <mergeCell ref="CB14:CC14"/>
    <mergeCell ref="CD14:CE14"/>
    <mergeCell ref="BF14:BG14"/>
    <mergeCell ref="BJ14:BK14"/>
    <mergeCell ref="BL14:BM14"/>
    <mergeCell ref="BN14:BO14"/>
    <mergeCell ref="BP14:BQ14"/>
    <mergeCell ref="BR14:BS14"/>
    <mergeCell ref="BH14:BI14"/>
    <mergeCell ref="BZ13:CA13"/>
    <mergeCell ref="CB13:CC13"/>
    <mergeCell ref="CD13:CE13"/>
    <mergeCell ref="CF13:CG13"/>
    <mergeCell ref="AT14:AU14"/>
    <mergeCell ref="AV14:AW14"/>
    <mergeCell ref="AX14:AY14"/>
    <mergeCell ref="AZ14:BA14"/>
    <mergeCell ref="BB14:BC14"/>
    <mergeCell ref="BD14:BE14"/>
    <mergeCell ref="BN13:BO13"/>
    <mergeCell ref="BP13:BQ13"/>
    <mergeCell ref="BR13:BS13"/>
    <mergeCell ref="BT13:BU13"/>
    <mergeCell ref="BV13:BW13"/>
    <mergeCell ref="BX13:BY13"/>
    <mergeCell ref="BX12:BY12"/>
    <mergeCell ref="BZ12:CA12"/>
    <mergeCell ref="CB12:CC12"/>
    <mergeCell ref="CD12:CE12"/>
    <mergeCell ref="CF12:CG12"/>
    <mergeCell ref="BB13:BC13"/>
    <mergeCell ref="BD13:BE13"/>
    <mergeCell ref="BF13:BG13"/>
    <mergeCell ref="BJ13:BK13"/>
    <mergeCell ref="BL13:BM13"/>
    <mergeCell ref="BL12:BM12"/>
    <mergeCell ref="BN12:BO12"/>
    <mergeCell ref="BP12:BQ12"/>
    <mergeCell ref="BR12:BS12"/>
    <mergeCell ref="BT12:BU12"/>
    <mergeCell ref="BV12:BW12"/>
    <mergeCell ref="CB8:CC8"/>
    <mergeCell ref="CD8:CE8"/>
    <mergeCell ref="CF8:CG8"/>
    <mergeCell ref="AT12:AU12"/>
    <mergeCell ref="AV12:AW12"/>
    <mergeCell ref="AX12:AY12"/>
    <mergeCell ref="AZ12:BA12"/>
    <mergeCell ref="BB12:BC12"/>
    <mergeCell ref="BD12:BE12"/>
    <mergeCell ref="BJ12:BK12"/>
    <mergeCell ref="BP8:BQ8"/>
    <mergeCell ref="BR8:BS8"/>
    <mergeCell ref="BT8:BU8"/>
    <mergeCell ref="BV8:BW8"/>
    <mergeCell ref="BX8:BY8"/>
    <mergeCell ref="BZ8:CA8"/>
    <mergeCell ref="CB6:CC6"/>
    <mergeCell ref="CD6:CE6"/>
    <mergeCell ref="CF6:CG6"/>
    <mergeCell ref="AT8:AU8"/>
    <mergeCell ref="AV8:AW8"/>
    <mergeCell ref="AX8:AY8"/>
    <mergeCell ref="AZ8:BA8"/>
    <mergeCell ref="BB8:BC8"/>
    <mergeCell ref="BD8:BE8"/>
    <mergeCell ref="BN8:BO8"/>
    <mergeCell ref="CB4:CC4"/>
    <mergeCell ref="CD4:CE4"/>
    <mergeCell ref="CF4:CG4"/>
    <mergeCell ref="BN6:BO6"/>
    <mergeCell ref="BP6:BQ6"/>
    <mergeCell ref="BR6:BS6"/>
    <mergeCell ref="BT6:BU6"/>
    <mergeCell ref="BV6:BW6"/>
    <mergeCell ref="BX6:BY6"/>
    <mergeCell ref="BZ6:CA6"/>
    <mergeCell ref="BP4:BQ4"/>
    <mergeCell ref="BR4:BS4"/>
    <mergeCell ref="BT4:BU4"/>
    <mergeCell ref="BV4:BW4"/>
    <mergeCell ref="BX4:BY4"/>
    <mergeCell ref="BZ4:CA4"/>
    <mergeCell ref="CF3:CG3"/>
    <mergeCell ref="AT4:AU4"/>
    <mergeCell ref="AV4:AW4"/>
    <mergeCell ref="AX4:AY4"/>
    <mergeCell ref="AZ4:BA4"/>
    <mergeCell ref="BB4:BC4"/>
    <mergeCell ref="BD4:BE4"/>
    <mergeCell ref="BJ4:BK4"/>
    <mergeCell ref="BL4:BM4"/>
    <mergeCell ref="BN4:BO4"/>
    <mergeCell ref="CD3:CE3"/>
    <mergeCell ref="BH3:BI3"/>
    <mergeCell ref="BJ3:BK3"/>
    <mergeCell ref="BL3:BM3"/>
    <mergeCell ref="BN3:BO3"/>
    <mergeCell ref="BP3:BQ3"/>
    <mergeCell ref="BT3:BU3"/>
    <mergeCell ref="AT3:AU3"/>
    <mergeCell ref="BZ3:CA3"/>
    <mergeCell ref="CB3:CC3"/>
    <mergeCell ref="V2:Y3"/>
    <mergeCell ref="Z2:AC3"/>
    <mergeCell ref="AD2:AF3"/>
    <mergeCell ref="BR3:BS3"/>
    <mergeCell ref="BH2:BU2"/>
    <mergeCell ref="AV3:AW3"/>
    <mergeCell ref="AX3:AY3"/>
    <mergeCell ref="AZ3:BA3"/>
    <mergeCell ref="BB3:BC3"/>
    <mergeCell ref="BD3:BE3"/>
    <mergeCell ref="BX3:BY3"/>
    <mergeCell ref="BF3:BG3"/>
    <mergeCell ref="BV3:BW3"/>
    <mergeCell ref="AK2:AL3"/>
    <mergeCell ref="V46:Y46"/>
    <mergeCell ref="Z46:AC46"/>
    <mergeCell ref="AD46:AF46"/>
    <mergeCell ref="AG46:AI46"/>
    <mergeCell ref="AT6:AU6"/>
    <mergeCell ref="AT13:AU13"/>
    <mergeCell ref="V12:Y12"/>
    <mergeCell ref="AT2:BG2"/>
    <mergeCell ref="AM19:AO19"/>
    <mergeCell ref="AG53:AI53"/>
    <mergeCell ref="AT18:AU18"/>
    <mergeCell ref="AT20:AU20"/>
    <mergeCell ref="AK20:AL20"/>
    <mergeCell ref="AK23:AL23"/>
    <mergeCell ref="AD52:AF52"/>
    <mergeCell ref="AG52:AI52"/>
    <mergeCell ref="AG24:AI24"/>
    <mergeCell ref="AG20:AI20"/>
    <mergeCell ref="AK24:AL24"/>
    <mergeCell ref="S12:U12"/>
    <mergeCell ref="S36:U36"/>
    <mergeCell ref="M36:R36"/>
    <mergeCell ref="C17:L17"/>
    <mergeCell ref="C38:L38"/>
    <mergeCell ref="M38:R38"/>
    <mergeCell ref="S38:U38"/>
    <mergeCell ref="S17:U17"/>
    <mergeCell ref="M21:R21"/>
    <mergeCell ref="M22:R22"/>
    <mergeCell ref="M58:R58"/>
    <mergeCell ref="M60:R60"/>
    <mergeCell ref="M62:R62"/>
    <mergeCell ref="M61:R61"/>
    <mergeCell ref="M79:R79"/>
    <mergeCell ref="M70:R70"/>
    <mergeCell ref="M66:R66"/>
    <mergeCell ref="M67:R67"/>
    <mergeCell ref="M69:R69"/>
    <mergeCell ref="M71:R71"/>
    <mergeCell ref="C93:L93"/>
    <mergeCell ref="C89:L89"/>
    <mergeCell ref="C90:L90"/>
    <mergeCell ref="C82:L82"/>
    <mergeCell ref="C85:L85"/>
    <mergeCell ref="C76:L76"/>
    <mergeCell ref="C84:L84"/>
    <mergeCell ref="C86:L86"/>
    <mergeCell ref="C78:L78"/>
    <mergeCell ref="C87:L87"/>
    <mergeCell ref="C36:L36"/>
    <mergeCell ref="C55:L55"/>
    <mergeCell ref="C60:L60"/>
    <mergeCell ref="C53:L53"/>
    <mergeCell ref="C46:L46"/>
    <mergeCell ref="C56:L56"/>
    <mergeCell ref="C58:L58"/>
    <mergeCell ref="C57:L57"/>
    <mergeCell ref="C49:L49"/>
    <mergeCell ref="C39:L39"/>
    <mergeCell ref="C61:L61"/>
    <mergeCell ref="AD113:AF113"/>
    <mergeCell ref="V113:Y113"/>
    <mergeCell ref="Z113:AC113"/>
    <mergeCell ref="C88:L88"/>
    <mergeCell ref="C91:L91"/>
    <mergeCell ref="C79:L79"/>
    <mergeCell ref="M84:R84"/>
    <mergeCell ref="S84:U84"/>
    <mergeCell ref="C65:L65"/>
    <mergeCell ref="AG113:AI113"/>
    <mergeCell ref="S113:U113"/>
    <mergeCell ref="C101:L101"/>
    <mergeCell ref="M101:R101"/>
    <mergeCell ref="S101:U101"/>
    <mergeCell ref="M107:R107"/>
    <mergeCell ref="C107:L107"/>
    <mergeCell ref="C106:L106"/>
    <mergeCell ref="M106:R106"/>
    <mergeCell ref="S106:U106"/>
    <mergeCell ref="S46:U46"/>
    <mergeCell ref="V53:Y53"/>
    <mergeCell ref="Z53:AC53"/>
    <mergeCell ref="C47:L47"/>
    <mergeCell ref="M47:R47"/>
    <mergeCell ref="M52:R52"/>
    <mergeCell ref="S52:U52"/>
    <mergeCell ref="M53:R53"/>
    <mergeCell ref="S53:U53"/>
    <mergeCell ref="S49:U49"/>
    <mergeCell ref="AG116:AI116"/>
    <mergeCell ref="S115:U115"/>
    <mergeCell ref="V115:Y115"/>
    <mergeCell ref="Z115:AC115"/>
    <mergeCell ref="AD115:AF115"/>
    <mergeCell ref="AG115:AI115"/>
    <mergeCell ref="S116:U116"/>
    <mergeCell ref="V116:Y116"/>
    <mergeCell ref="Z116:AC116"/>
    <mergeCell ref="AD116:AF116"/>
    <mergeCell ref="AK111:AL111"/>
    <mergeCell ref="AD111:AF111"/>
    <mergeCell ref="AG111:AI111"/>
    <mergeCell ref="AV74:AW74"/>
    <mergeCell ref="AX74:AY74"/>
    <mergeCell ref="AZ74:BA74"/>
    <mergeCell ref="AK81:AL81"/>
    <mergeCell ref="AK93:AL93"/>
    <mergeCell ref="AM93:AO93"/>
    <mergeCell ref="AT93:AU93"/>
    <mergeCell ref="CB59:CC59"/>
    <mergeCell ref="BX63:BY63"/>
    <mergeCell ref="BZ63:CA63"/>
    <mergeCell ref="CB63:CC63"/>
    <mergeCell ref="V52:Y52"/>
    <mergeCell ref="Z52:AC52"/>
    <mergeCell ref="AK56:AL56"/>
    <mergeCell ref="AM56:AO56"/>
    <mergeCell ref="AT56:AU56"/>
    <mergeCell ref="AV56:AW56"/>
    <mergeCell ref="M115:R115"/>
    <mergeCell ref="M113:R113"/>
    <mergeCell ref="S111:U111"/>
    <mergeCell ref="V111:Y111"/>
    <mergeCell ref="Z111:AC111"/>
    <mergeCell ref="Z112:AC112"/>
    <mergeCell ref="S25:U25"/>
    <mergeCell ref="V25:Y25"/>
    <mergeCell ref="Z25:AC25"/>
    <mergeCell ref="AD25:AF25"/>
    <mergeCell ref="AG25:AI25"/>
    <mergeCell ref="V24:Y24"/>
    <mergeCell ref="AM23:AO23"/>
    <mergeCell ref="V21:Y21"/>
    <mergeCell ref="AX20:AY20"/>
    <mergeCell ref="AM20:AO20"/>
    <mergeCell ref="AM17:AO17"/>
    <mergeCell ref="V23:Y23"/>
    <mergeCell ref="Z23:AC23"/>
    <mergeCell ref="AD23:AF23"/>
    <mergeCell ref="AG23:AI23"/>
    <mergeCell ref="V20:Y20"/>
    <mergeCell ref="AV20:AW20"/>
    <mergeCell ref="AT19:AU19"/>
    <mergeCell ref="AV18:AW18"/>
    <mergeCell ref="V19:Y19"/>
    <mergeCell ref="Z19:AC19"/>
    <mergeCell ref="AD19:AF19"/>
    <mergeCell ref="AG19:AI19"/>
    <mergeCell ref="AD20:AF20"/>
    <mergeCell ref="Z20:AC20"/>
    <mergeCell ref="AV19:AW19"/>
    <mergeCell ref="V18:Y18"/>
    <mergeCell ref="Z18:AC18"/>
    <mergeCell ref="AD18:AF18"/>
    <mergeCell ref="AG18:AI18"/>
    <mergeCell ref="AZ7:BA7"/>
    <mergeCell ref="AZ18:BA18"/>
    <mergeCell ref="AT17:AU17"/>
    <mergeCell ref="AV17:AW17"/>
    <mergeCell ref="AX17:AY17"/>
    <mergeCell ref="AK17:AL17"/>
    <mergeCell ref="AX6:AY6"/>
    <mergeCell ref="AX13:AY13"/>
    <mergeCell ref="AX18:AY18"/>
    <mergeCell ref="AV6:AW6"/>
    <mergeCell ref="AV13:AW13"/>
    <mergeCell ref="C18:L18"/>
    <mergeCell ref="C12:L12"/>
    <mergeCell ref="Z14:AC14"/>
    <mergeCell ref="S6:U6"/>
    <mergeCell ref="AD8:AF8"/>
    <mergeCell ref="AZ6:BA6"/>
    <mergeCell ref="AZ13:BA13"/>
    <mergeCell ref="AG13:AI13"/>
    <mergeCell ref="AK8:AL8"/>
    <mergeCell ref="AD12:AF12"/>
    <mergeCell ref="AM7:AO7"/>
    <mergeCell ref="AT7:AU7"/>
    <mergeCell ref="AV7:AW7"/>
    <mergeCell ref="AX7:AY7"/>
    <mergeCell ref="AK9:AL9"/>
    <mergeCell ref="C113:L113"/>
    <mergeCell ref="C52:L52"/>
    <mergeCell ref="M14:R14"/>
    <mergeCell ref="M18:R18"/>
    <mergeCell ref="M19:R19"/>
    <mergeCell ref="M20:R20"/>
    <mergeCell ref="M23:R23"/>
    <mergeCell ref="C25:L25"/>
    <mergeCell ref="M46:R46"/>
    <mergeCell ref="C62:L62"/>
    <mergeCell ref="BF4:BG4"/>
    <mergeCell ref="BB6:BC6"/>
    <mergeCell ref="BD6:BE6"/>
    <mergeCell ref="BF6:BG6"/>
    <mergeCell ref="AG11:AI11"/>
    <mergeCell ref="AK11:AL11"/>
    <mergeCell ref="AM11:AO11"/>
    <mergeCell ref="AX9:AY9"/>
    <mergeCell ref="AZ9:BA9"/>
    <mergeCell ref="BB9:BC9"/>
    <mergeCell ref="AG2:AI3"/>
    <mergeCell ref="V4:Y4"/>
    <mergeCell ref="AD4:AF4"/>
    <mergeCell ref="C4:L4"/>
    <mergeCell ref="C6:L6"/>
    <mergeCell ref="C8:L8"/>
    <mergeCell ref="S8:U8"/>
    <mergeCell ref="C2:L3"/>
    <mergeCell ref="M2:R3"/>
    <mergeCell ref="S2:U3"/>
    <mergeCell ref="BJ6:BK6"/>
    <mergeCell ref="AG12:AI12"/>
    <mergeCell ref="AD6:AF6"/>
    <mergeCell ref="AG4:AI4"/>
    <mergeCell ref="V14:Y14"/>
    <mergeCell ref="AG6:AI6"/>
    <mergeCell ref="AX11:AY11"/>
    <mergeCell ref="AZ11:BA11"/>
    <mergeCell ref="BD11:BE11"/>
    <mergeCell ref="Z13:AC13"/>
    <mergeCell ref="BL6:BM6"/>
    <mergeCell ref="BF8:BG8"/>
    <mergeCell ref="BJ8:BK8"/>
    <mergeCell ref="BL8:BM8"/>
    <mergeCell ref="BF12:BG12"/>
    <mergeCell ref="CD59:CE59"/>
    <mergeCell ref="BP34:BQ34"/>
    <mergeCell ref="BR34:BS34"/>
    <mergeCell ref="BT34:BU34"/>
    <mergeCell ref="BV34:BW34"/>
    <mergeCell ref="CF59:CG59"/>
    <mergeCell ref="BX34:BY34"/>
    <mergeCell ref="BZ34:CA34"/>
    <mergeCell ref="CB34:CC34"/>
    <mergeCell ref="CD34:CE34"/>
    <mergeCell ref="AZ42:BA42"/>
    <mergeCell ref="BB42:BC42"/>
    <mergeCell ref="BD42:BE42"/>
    <mergeCell ref="BF42:BG42"/>
    <mergeCell ref="BF47:BG47"/>
    <mergeCell ref="AD34:AF34"/>
    <mergeCell ref="AD13:AF13"/>
    <mergeCell ref="AD26:AF26"/>
    <mergeCell ref="Z21:AC21"/>
    <mergeCell ref="AD21:AF21"/>
    <mergeCell ref="AD27:AF27"/>
    <mergeCell ref="AD14:AF14"/>
    <mergeCell ref="Z29:AC29"/>
    <mergeCell ref="AD29:AF29"/>
    <mergeCell ref="AD32:AF32"/>
    <mergeCell ref="AG27:AI27"/>
    <mergeCell ref="BF46:BG46"/>
    <mergeCell ref="BF45:BG45"/>
    <mergeCell ref="BH45:BI45"/>
    <mergeCell ref="BF44:BG44"/>
    <mergeCell ref="BH34:BI34"/>
    <mergeCell ref="BH36:BI36"/>
    <mergeCell ref="AZ27:BA27"/>
    <mergeCell ref="BF27:BG27"/>
    <mergeCell ref="AV34:AW34"/>
    <mergeCell ref="AG14:AI14"/>
    <mergeCell ref="AD15:AF15"/>
    <mergeCell ref="AG15:AI15"/>
    <mergeCell ref="Z24:AC24"/>
    <mergeCell ref="AD24:AF24"/>
    <mergeCell ref="AG21:AI21"/>
    <mergeCell ref="AG16:AI16"/>
    <mergeCell ref="V13:Y13"/>
    <mergeCell ref="AG5:AI5"/>
    <mergeCell ref="M4:R4"/>
    <mergeCell ref="Z4:AC4"/>
    <mergeCell ref="S4:U4"/>
    <mergeCell ref="Z6:AC6"/>
    <mergeCell ref="V6:Y6"/>
    <mergeCell ref="AG9:AI9"/>
    <mergeCell ref="AG10:AI10"/>
    <mergeCell ref="Z12:AC12"/>
    <mergeCell ref="M6:R6"/>
    <mergeCell ref="M13:R13"/>
    <mergeCell ref="M12:R12"/>
    <mergeCell ref="M17:R17"/>
    <mergeCell ref="C7:L7"/>
    <mergeCell ref="AG8:AI8"/>
    <mergeCell ref="Z8:AC8"/>
    <mergeCell ref="V8:Y8"/>
    <mergeCell ref="M8:R8"/>
    <mergeCell ref="C10:L10"/>
    <mergeCell ref="C116:L116"/>
    <mergeCell ref="M24:R24"/>
    <mergeCell ref="M25:R25"/>
    <mergeCell ref="M116:R116"/>
    <mergeCell ref="C98:L98"/>
    <mergeCell ref="M97:R97"/>
    <mergeCell ref="C34:L34"/>
    <mergeCell ref="M34:R34"/>
    <mergeCell ref="C115:L115"/>
    <mergeCell ref="C111:L111"/>
    <mergeCell ref="C28:L28"/>
    <mergeCell ref="M28:R28"/>
    <mergeCell ref="AK34:AL34"/>
    <mergeCell ref="AM34:AO34"/>
    <mergeCell ref="AT34:AU34"/>
    <mergeCell ref="AT28:AU28"/>
    <mergeCell ref="AG34:AI34"/>
    <mergeCell ref="S34:U34"/>
    <mergeCell ref="V34:Y34"/>
    <mergeCell ref="Z34:AC34"/>
    <mergeCell ref="AX34:AY34"/>
    <mergeCell ref="AZ34:BA34"/>
    <mergeCell ref="BB34:BC34"/>
    <mergeCell ref="BD34:BE34"/>
    <mergeCell ref="BF34:BG34"/>
    <mergeCell ref="BJ34:BK34"/>
    <mergeCell ref="BL34:BM34"/>
    <mergeCell ref="BN34:BO34"/>
    <mergeCell ref="CF34:CG34"/>
    <mergeCell ref="S28:U28"/>
    <mergeCell ref="V28:Y28"/>
    <mergeCell ref="Z28:AC28"/>
    <mergeCell ref="AD28:AF28"/>
    <mergeCell ref="AG28:AI28"/>
    <mergeCell ref="AK28:AL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S47:U47"/>
    <mergeCell ref="V47:Y47"/>
    <mergeCell ref="Z47:AC47"/>
    <mergeCell ref="AD47:AF47"/>
    <mergeCell ref="AG47:AI47"/>
    <mergeCell ref="AT47:AU47"/>
    <mergeCell ref="AV47:AW47"/>
    <mergeCell ref="AX47:AY47"/>
    <mergeCell ref="AZ47:BA47"/>
    <mergeCell ref="BB47:BC47"/>
    <mergeCell ref="BN47:BO47"/>
    <mergeCell ref="BP47:BQ47"/>
    <mergeCell ref="BJ47:BK47"/>
    <mergeCell ref="BL47:BM47"/>
    <mergeCell ref="BD47:BE47"/>
    <mergeCell ref="BH47:BI47"/>
    <mergeCell ref="BR47:BS47"/>
    <mergeCell ref="BT47:BU47"/>
    <mergeCell ref="BV47:BW47"/>
    <mergeCell ref="BX47:BY47"/>
    <mergeCell ref="BZ47:CA47"/>
    <mergeCell ref="CB47:CC47"/>
    <mergeCell ref="CD47:CE47"/>
    <mergeCell ref="CF47:CG47"/>
    <mergeCell ref="CH47:CI47"/>
    <mergeCell ref="C15:L15"/>
    <mergeCell ref="M15:R15"/>
    <mergeCell ref="S15:U15"/>
    <mergeCell ref="V15:Y15"/>
    <mergeCell ref="Z15:AC15"/>
    <mergeCell ref="AM15:AO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M74:R74"/>
    <mergeCell ref="S74:U74"/>
    <mergeCell ref="V74:Y74"/>
    <mergeCell ref="Z74:AC74"/>
    <mergeCell ref="AD74:AF74"/>
    <mergeCell ref="AG74:AI74"/>
    <mergeCell ref="AK74:AL74"/>
    <mergeCell ref="AM74:AO74"/>
    <mergeCell ref="AT74:AU74"/>
    <mergeCell ref="BX74:BY74"/>
    <mergeCell ref="BB74:BC74"/>
    <mergeCell ref="BD74:BE74"/>
    <mergeCell ref="BF74:BG74"/>
    <mergeCell ref="BH74:BI74"/>
    <mergeCell ref="BJ74:BK74"/>
    <mergeCell ref="BL74:BM74"/>
    <mergeCell ref="BZ74:CA74"/>
    <mergeCell ref="CB74:CC74"/>
    <mergeCell ref="CD74:CE74"/>
    <mergeCell ref="CF74:CG74"/>
    <mergeCell ref="CH74:CI74"/>
    <mergeCell ref="BN74:BO74"/>
    <mergeCell ref="BP74:BQ74"/>
    <mergeCell ref="BR74:BS74"/>
    <mergeCell ref="BT74:BU74"/>
    <mergeCell ref="BV74:BW74"/>
    <mergeCell ref="V84:Y84"/>
    <mergeCell ref="Z84:AC84"/>
    <mergeCell ref="AD84:AF84"/>
    <mergeCell ref="AG84:AI84"/>
    <mergeCell ref="AK84:AL84"/>
    <mergeCell ref="AM84:AO84"/>
    <mergeCell ref="AV84:AW84"/>
    <mergeCell ref="AX84:AY84"/>
    <mergeCell ref="AZ84:BA84"/>
    <mergeCell ref="BX84:BY84"/>
    <mergeCell ref="BB84:BC84"/>
    <mergeCell ref="BD84:BE84"/>
    <mergeCell ref="BF84:BG84"/>
    <mergeCell ref="BH84:BI84"/>
    <mergeCell ref="BJ84:BK84"/>
    <mergeCell ref="BL84:BM84"/>
    <mergeCell ref="BZ84:CA84"/>
    <mergeCell ref="CB84:CC84"/>
    <mergeCell ref="CD84:CE84"/>
    <mergeCell ref="CF84:CG84"/>
    <mergeCell ref="CH84:CI84"/>
    <mergeCell ref="BN84:BO84"/>
    <mergeCell ref="BP84:BQ84"/>
    <mergeCell ref="BR84:BS84"/>
    <mergeCell ref="BT84:BU84"/>
    <mergeCell ref="BV84:BW84"/>
    <mergeCell ref="AX56:AY56"/>
    <mergeCell ref="AZ56:BA56"/>
    <mergeCell ref="BN56:BO56"/>
    <mergeCell ref="BP56:BQ56"/>
    <mergeCell ref="M56:R56"/>
    <mergeCell ref="S56:U56"/>
    <mergeCell ref="V56:Y56"/>
    <mergeCell ref="Z56:AC56"/>
    <mergeCell ref="AD56:AF56"/>
    <mergeCell ref="AG56:AI56"/>
    <mergeCell ref="BT56:BU56"/>
    <mergeCell ref="BV56:BW56"/>
    <mergeCell ref="BX56:BY56"/>
    <mergeCell ref="BZ56:CA56"/>
    <mergeCell ref="CB56:CC56"/>
    <mergeCell ref="BJ56:BK56"/>
    <mergeCell ref="BL56:BM56"/>
    <mergeCell ref="CD56:CE56"/>
    <mergeCell ref="CF56:CG56"/>
    <mergeCell ref="CH56:CI56"/>
    <mergeCell ref="C54:L54"/>
    <mergeCell ref="M54:R54"/>
    <mergeCell ref="S54:U54"/>
    <mergeCell ref="V54:Y54"/>
    <mergeCell ref="Z54:AC54"/>
    <mergeCell ref="AD54:AF54"/>
    <mergeCell ref="AG54:AI54"/>
    <mergeCell ref="AK54:AL54"/>
    <mergeCell ref="AM54:AO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CB54:CC54"/>
    <mergeCell ref="CD54:CE54"/>
    <mergeCell ref="CF54:CG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V101:Y101"/>
    <mergeCell ref="Z101:AC101"/>
    <mergeCell ref="AD101:AF101"/>
    <mergeCell ref="AG101:AI101"/>
    <mergeCell ref="AK101:AL101"/>
    <mergeCell ref="AM101:AO101"/>
    <mergeCell ref="Z55:AC55"/>
    <mergeCell ref="BZ101:CA101"/>
    <mergeCell ref="CB101:CC101"/>
    <mergeCell ref="BF101:BG101"/>
    <mergeCell ref="BH101:BI101"/>
    <mergeCell ref="BJ101:BK101"/>
    <mergeCell ref="BL101:BM101"/>
    <mergeCell ref="BN101:BO101"/>
    <mergeCell ref="BP101:BQ101"/>
    <mergeCell ref="BR56:BS56"/>
    <mergeCell ref="BR101:BS101"/>
    <mergeCell ref="BT101:BU101"/>
    <mergeCell ref="BX101:BY101"/>
    <mergeCell ref="AT101:AU101"/>
    <mergeCell ref="AV101:AW101"/>
    <mergeCell ref="AX101:AY101"/>
    <mergeCell ref="AZ101:BA101"/>
    <mergeCell ref="BB101:BC101"/>
    <mergeCell ref="BD101:BE101"/>
    <mergeCell ref="BV101:BW101"/>
    <mergeCell ref="CD101:CE101"/>
    <mergeCell ref="CF101:CG101"/>
    <mergeCell ref="CH101:CI101"/>
    <mergeCell ref="C99:L99"/>
    <mergeCell ref="M99:R99"/>
    <mergeCell ref="S99:U99"/>
    <mergeCell ref="V99:Y99"/>
    <mergeCell ref="Z99:AC99"/>
    <mergeCell ref="AD99:AF99"/>
    <mergeCell ref="AG99:AI99"/>
    <mergeCell ref="CH99:CI99"/>
    <mergeCell ref="BL99:BM99"/>
    <mergeCell ref="BN99:BO99"/>
    <mergeCell ref="BP99:BQ99"/>
    <mergeCell ref="BR99:BS99"/>
    <mergeCell ref="BT99:BU99"/>
    <mergeCell ref="BV99:BW99"/>
    <mergeCell ref="CF99:CG99"/>
    <mergeCell ref="M55:R55"/>
    <mergeCell ref="BB99:BC99"/>
    <mergeCell ref="BD99:BE99"/>
    <mergeCell ref="AK99:AL99"/>
    <mergeCell ref="AM99:AO99"/>
    <mergeCell ref="AT99:AU99"/>
    <mergeCell ref="AV99:AW99"/>
    <mergeCell ref="AX99:AY99"/>
    <mergeCell ref="AZ99:BA99"/>
    <mergeCell ref="BB56:BC56"/>
    <mergeCell ref="V55:Y55"/>
    <mergeCell ref="S55:U55"/>
    <mergeCell ref="BJ99:BK99"/>
    <mergeCell ref="AT98:AU98"/>
    <mergeCell ref="AV98:AW98"/>
    <mergeCell ref="AX98:AY98"/>
    <mergeCell ref="AZ98:BA98"/>
    <mergeCell ref="BD56:BE56"/>
    <mergeCell ref="BF56:BG56"/>
    <mergeCell ref="BB98:BC98"/>
    <mergeCell ref="V106:Y106"/>
    <mergeCell ref="Z106:AC106"/>
    <mergeCell ref="AD106:AF106"/>
    <mergeCell ref="BF99:BG99"/>
    <mergeCell ref="BH99:BI99"/>
    <mergeCell ref="AX106:AY106"/>
    <mergeCell ref="AG105:AI105"/>
    <mergeCell ref="AK105:AL105"/>
    <mergeCell ref="AT105:AU105"/>
    <mergeCell ref="AV105:AW105"/>
    <mergeCell ref="AT1:CI1"/>
    <mergeCell ref="BX99:BY99"/>
    <mergeCell ref="BZ99:CA99"/>
    <mergeCell ref="CB99:CC99"/>
    <mergeCell ref="CD99:CE99"/>
    <mergeCell ref="AG106:AI106"/>
    <mergeCell ref="AK106:AL106"/>
    <mergeCell ref="AM106:AO106"/>
    <mergeCell ref="AT106:AU106"/>
    <mergeCell ref="AV106:AW106"/>
    <mergeCell ref="CF106:CG106"/>
    <mergeCell ref="CH106:CI106"/>
    <mergeCell ref="BL106:BM106"/>
    <mergeCell ref="BN106:BO106"/>
    <mergeCell ref="BP106:BQ106"/>
    <mergeCell ref="BR106:BS106"/>
    <mergeCell ref="BT106:BU106"/>
    <mergeCell ref="BV106:BW106"/>
    <mergeCell ref="BX106:BY106"/>
    <mergeCell ref="CB106:CC106"/>
    <mergeCell ref="CD106:CE106"/>
    <mergeCell ref="AZ106:BA106"/>
    <mergeCell ref="BB106:BC106"/>
    <mergeCell ref="BD106:BE106"/>
    <mergeCell ref="BH106:BI106"/>
    <mergeCell ref="BJ106:BK106"/>
    <mergeCell ref="AX109:AY109"/>
    <mergeCell ref="AV109:AW109"/>
    <mergeCell ref="AT109:AU109"/>
    <mergeCell ref="AM109:AO109"/>
    <mergeCell ref="AK109:AL109"/>
    <mergeCell ref="BZ106:CA106"/>
    <mergeCell ref="AV108:AW108"/>
    <mergeCell ref="AX108:AY108"/>
    <mergeCell ref="AZ108:BA108"/>
    <mergeCell ref="AK108:AL108"/>
    <mergeCell ref="BJ109:BK109"/>
    <mergeCell ref="BH109:BI109"/>
    <mergeCell ref="BF109:BG109"/>
    <mergeCell ref="BD109:BE109"/>
    <mergeCell ref="BB109:BC109"/>
    <mergeCell ref="AZ109:BA109"/>
    <mergeCell ref="BV109:BW109"/>
    <mergeCell ref="BT109:BU109"/>
    <mergeCell ref="BR109:BS109"/>
    <mergeCell ref="BP109:BQ109"/>
    <mergeCell ref="BN109:BO109"/>
    <mergeCell ref="BL109:BM109"/>
    <mergeCell ref="CH109:CI109"/>
    <mergeCell ref="CF109:CG109"/>
    <mergeCell ref="CD109:CE109"/>
    <mergeCell ref="CB109:CC109"/>
    <mergeCell ref="BZ109:CA109"/>
    <mergeCell ref="BX109:BY109"/>
    <mergeCell ref="C105:L105"/>
    <mergeCell ref="M105:R105"/>
    <mergeCell ref="S105:U105"/>
    <mergeCell ref="V105:Y105"/>
    <mergeCell ref="Z105:AC105"/>
    <mergeCell ref="AX105:AY105"/>
    <mergeCell ref="AD105:AF105"/>
    <mergeCell ref="AZ105:BA105"/>
    <mergeCell ref="BB105:BC105"/>
    <mergeCell ref="BD105:BE105"/>
    <mergeCell ref="BF105:BG105"/>
    <mergeCell ref="BH105:BI105"/>
    <mergeCell ref="BJ105:BK105"/>
    <mergeCell ref="CB105:CC105"/>
    <mergeCell ref="CD105:CE105"/>
    <mergeCell ref="CF105:CG105"/>
    <mergeCell ref="M98:R98"/>
    <mergeCell ref="S98:U98"/>
    <mergeCell ref="V98:Y98"/>
    <mergeCell ref="Z98:AC98"/>
    <mergeCell ref="AD98:AF98"/>
    <mergeCell ref="BL105:BM105"/>
    <mergeCell ref="BN105:BO105"/>
    <mergeCell ref="C96:L96"/>
    <mergeCell ref="C109:L109"/>
    <mergeCell ref="Z108:AC108"/>
    <mergeCell ref="C108:L108"/>
    <mergeCell ref="BX105:BY105"/>
    <mergeCell ref="BZ105:CA105"/>
    <mergeCell ref="BP105:BQ105"/>
    <mergeCell ref="BR105:BS105"/>
    <mergeCell ref="BT105:BU105"/>
    <mergeCell ref="BV105:BW105"/>
    <mergeCell ref="AG98:AI98"/>
    <mergeCell ref="AK98:AL98"/>
    <mergeCell ref="AG109:AI109"/>
    <mergeCell ref="AD109:AF109"/>
    <mergeCell ref="Z109:AC109"/>
    <mergeCell ref="V109:Y109"/>
    <mergeCell ref="AD100:AF100"/>
    <mergeCell ref="Z102:AC102"/>
    <mergeCell ref="AD102:AF102"/>
    <mergeCell ref="AD103:AF103"/>
    <mergeCell ref="BD98:BE98"/>
    <mergeCell ref="BF98:BG98"/>
    <mergeCell ref="BH98:BI98"/>
    <mergeCell ref="BJ98:BK98"/>
    <mergeCell ref="BL98:BM98"/>
    <mergeCell ref="BN98:BO98"/>
    <mergeCell ref="BP98:BQ98"/>
    <mergeCell ref="BR98:BS98"/>
    <mergeCell ref="BT98:BU98"/>
    <mergeCell ref="BV98:BW98"/>
    <mergeCell ref="BX98:BY98"/>
    <mergeCell ref="BZ98:CA98"/>
    <mergeCell ref="CB98:CC98"/>
    <mergeCell ref="CD98:CE98"/>
    <mergeCell ref="CF98:CG98"/>
    <mergeCell ref="CH98:CI98"/>
    <mergeCell ref="C11:L11"/>
    <mergeCell ref="M11:R11"/>
    <mergeCell ref="S11:U11"/>
    <mergeCell ref="V11:Y11"/>
    <mergeCell ref="Z11:AC11"/>
    <mergeCell ref="AD11:AF11"/>
    <mergeCell ref="BJ11:BK11"/>
    <mergeCell ref="BL11:BM11"/>
    <mergeCell ref="BN11:BO11"/>
    <mergeCell ref="BP11:BQ11"/>
    <mergeCell ref="BR11:BS11"/>
    <mergeCell ref="AT11:AU11"/>
    <mergeCell ref="AV11:AW11"/>
    <mergeCell ref="BB11:BC11"/>
    <mergeCell ref="BF11:BG11"/>
    <mergeCell ref="BT11:BU11"/>
    <mergeCell ref="BV11:BW11"/>
    <mergeCell ref="BX11:BY11"/>
    <mergeCell ref="BZ11:CA11"/>
    <mergeCell ref="CB11:CC11"/>
    <mergeCell ref="CD11:CE11"/>
    <mergeCell ref="CF11:CG11"/>
    <mergeCell ref="C9:L9"/>
    <mergeCell ref="M9:R9"/>
    <mergeCell ref="S9:U9"/>
    <mergeCell ref="V9:Y9"/>
    <mergeCell ref="Z9:AC9"/>
    <mergeCell ref="AD9:AF9"/>
    <mergeCell ref="AM9:AO9"/>
    <mergeCell ref="AT9:AU9"/>
    <mergeCell ref="AV9:AW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M10:R10"/>
    <mergeCell ref="S10:U10"/>
    <mergeCell ref="V10:Y10"/>
    <mergeCell ref="Z10:AC10"/>
    <mergeCell ref="AD10:AF10"/>
    <mergeCell ref="AK10:AL10"/>
    <mergeCell ref="AM10:AO10"/>
    <mergeCell ref="AT10:AU10"/>
    <mergeCell ref="AV10:AW10"/>
    <mergeCell ref="AX10:AY10"/>
    <mergeCell ref="AZ10:BA10"/>
    <mergeCell ref="BX10:BY10"/>
    <mergeCell ref="BB10:BC10"/>
    <mergeCell ref="BD10:BE10"/>
    <mergeCell ref="BF10:BG10"/>
    <mergeCell ref="BH10:BI10"/>
    <mergeCell ref="BJ10:BK10"/>
    <mergeCell ref="BL10:BM10"/>
    <mergeCell ref="BZ10:CA10"/>
    <mergeCell ref="CB10:CC10"/>
    <mergeCell ref="CD10:CE10"/>
    <mergeCell ref="CF10:CG10"/>
    <mergeCell ref="CH10:CI10"/>
    <mergeCell ref="BN10:BO10"/>
    <mergeCell ref="BP10:BQ10"/>
    <mergeCell ref="BR10:BS10"/>
    <mergeCell ref="BT10:BU10"/>
    <mergeCell ref="BV10:BW10"/>
    <mergeCell ref="S109:U109"/>
    <mergeCell ref="M109:R109"/>
    <mergeCell ref="C112:L112"/>
    <mergeCell ref="M112:R112"/>
    <mergeCell ref="S112:U112"/>
    <mergeCell ref="V112:Y112"/>
    <mergeCell ref="M111:R111"/>
    <mergeCell ref="AD112:AF112"/>
    <mergeCell ref="AG112:AI112"/>
    <mergeCell ref="AK112:AL112"/>
    <mergeCell ref="AM112:AO112"/>
    <mergeCell ref="AT112:AU112"/>
    <mergeCell ref="AV112:AW112"/>
    <mergeCell ref="AX112:AY112"/>
    <mergeCell ref="AZ112:BA112"/>
    <mergeCell ref="BB112:BC112"/>
    <mergeCell ref="BD112:BE112"/>
    <mergeCell ref="BF112:BG112"/>
    <mergeCell ref="BH112:BI112"/>
    <mergeCell ref="BJ112:BK112"/>
    <mergeCell ref="BL112:BM112"/>
    <mergeCell ref="BN112:BO112"/>
    <mergeCell ref="BP112:BQ112"/>
    <mergeCell ref="BR112:BS112"/>
    <mergeCell ref="BT112:BU112"/>
    <mergeCell ref="BV112:BW112"/>
    <mergeCell ref="BX112:BY112"/>
    <mergeCell ref="BZ112:CA112"/>
    <mergeCell ref="CB112:CC112"/>
    <mergeCell ref="CD112:CE112"/>
    <mergeCell ref="CF112:CG112"/>
    <mergeCell ref="CH112:CI112"/>
    <mergeCell ref="C110:L110"/>
    <mergeCell ref="M110:R110"/>
    <mergeCell ref="S110:U110"/>
    <mergeCell ref="V110:Y110"/>
    <mergeCell ref="Z110:AC110"/>
    <mergeCell ref="BH110:BI110"/>
    <mergeCell ref="AD110:AF110"/>
    <mergeCell ref="AG110:AI110"/>
    <mergeCell ref="AK110:AL110"/>
    <mergeCell ref="AM110:AO110"/>
    <mergeCell ref="AT110:AU110"/>
    <mergeCell ref="AV110:AW110"/>
    <mergeCell ref="BL110:BM110"/>
    <mergeCell ref="BN110:BO110"/>
    <mergeCell ref="BP110:BQ110"/>
    <mergeCell ref="CD110:CE110"/>
    <mergeCell ref="CF110:CG110"/>
    <mergeCell ref="AX110:AY110"/>
    <mergeCell ref="AZ110:BA110"/>
    <mergeCell ref="BB110:BC110"/>
    <mergeCell ref="BD110:BE110"/>
    <mergeCell ref="BF110:BG110"/>
    <mergeCell ref="S58:U58"/>
    <mergeCell ref="S66:U66"/>
    <mergeCell ref="CH110:CI110"/>
    <mergeCell ref="BR110:BS110"/>
    <mergeCell ref="BT110:BU110"/>
    <mergeCell ref="BV110:BW110"/>
    <mergeCell ref="BX110:BY110"/>
    <mergeCell ref="BZ110:CA110"/>
    <mergeCell ref="CB110:CC110"/>
    <mergeCell ref="BJ110:BK110"/>
    <mergeCell ref="S13:U13"/>
    <mergeCell ref="S14:U14"/>
    <mergeCell ref="S21:U21"/>
    <mergeCell ref="S22:U22"/>
    <mergeCell ref="S23:U23"/>
    <mergeCell ref="S24:U24"/>
    <mergeCell ref="S19:U19"/>
    <mergeCell ref="S20:U20"/>
    <mergeCell ref="S18:U18"/>
    <mergeCell ref="S73:U73"/>
    <mergeCell ref="S67:U67"/>
    <mergeCell ref="S68:U68"/>
    <mergeCell ref="S69:U69"/>
    <mergeCell ref="S70:U70"/>
    <mergeCell ref="S71:U71"/>
    <mergeCell ref="S72:U7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P35"/>
  <sheetViews>
    <sheetView workbookViewId="0" topLeftCell="A1">
      <pane xSplit="34" ySplit="3" topLeftCell="AI4" activePane="bottomRight" state="frozen"/>
      <selection pane="topLeft" activeCell="A1" sqref="A1"/>
      <selection pane="topRight" activeCell="AM1" sqref="AM1"/>
      <selection pane="bottomLeft" activeCell="A4" sqref="A4"/>
      <selection pane="bottomRight" activeCell="A19" sqref="A19:IV19"/>
    </sheetView>
  </sheetViews>
  <sheetFormatPr defaultColWidth="2.28125" defaultRowHeight="12.75"/>
  <cols>
    <col min="1" max="16384" width="2.28125" style="14" customWidth="1"/>
  </cols>
  <sheetData>
    <row r="1" spans="45:93" ht="12">
      <c r="AS1" s="246" t="s">
        <v>205</v>
      </c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3"/>
      <c r="CM1" s="13"/>
      <c r="CN1" s="13"/>
      <c r="CO1" s="13"/>
    </row>
    <row r="2" spans="2:94" s="15" customFormat="1" ht="12" customHeight="1">
      <c r="B2" s="250" t="s">
        <v>10</v>
      </c>
      <c r="C2" s="250"/>
      <c r="D2" s="250"/>
      <c r="E2" s="250"/>
      <c r="F2" s="250"/>
      <c r="G2" s="250"/>
      <c r="H2" s="250"/>
      <c r="I2" s="250"/>
      <c r="J2" s="250"/>
      <c r="K2" s="250"/>
      <c r="L2" s="250" t="s">
        <v>211</v>
      </c>
      <c r="M2" s="250"/>
      <c r="N2" s="250"/>
      <c r="O2" s="250"/>
      <c r="P2" s="250"/>
      <c r="Q2" s="250"/>
      <c r="R2" s="250" t="s">
        <v>125</v>
      </c>
      <c r="S2" s="250"/>
      <c r="T2" s="250"/>
      <c r="U2" s="250" t="s">
        <v>4</v>
      </c>
      <c r="V2" s="250"/>
      <c r="W2" s="250"/>
      <c r="X2" s="250"/>
      <c r="Y2" s="250" t="s">
        <v>35</v>
      </c>
      <c r="Z2" s="250"/>
      <c r="AA2" s="250"/>
      <c r="AB2" s="250"/>
      <c r="AC2" s="250" t="s">
        <v>167</v>
      </c>
      <c r="AD2" s="250"/>
      <c r="AE2" s="250"/>
      <c r="AF2" s="250" t="s">
        <v>538</v>
      </c>
      <c r="AG2" s="250"/>
      <c r="AH2" s="250"/>
      <c r="AI2" s="17"/>
      <c r="AJ2" s="250" t="s">
        <v>355</v>
      </c>
      <c r="AK2" s="250"/>
      <c r="AL2" s="250" t="s">
        <v>128</v>
      </c>
      <c r="AM2" s="250"/>
      <c r="AN2" s="196"/>
      <c r="AO2" s="17"/>
      <c r="AP2" s="17"/>
      <c r="AQ2" s="17"/>
      <c r="AR2" s="17"/>
      <c r="AS2" s="196" t="s">
        <v>214</v>
      </c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 t="s">
        <v>215</v>
      </c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 t="s">
        <v>346</v>
      </c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 t="s">
        <v>538</v>
      </c>
      <c r="CH2" s="196"/>
      <c r="CI2" s="13"/>
      <c r="CJ2" s="13"/>
      <c r="CK2" s="13"/>
      <c r="CL2" s="13"/>
      <c r="CM2" s="13"/>
      <c r="CN2" s="13"/>
      <c r="CO2" s="13"/>
      <c r="CP2" s="13"/>
    </row>
    <row r="3" spans="2:94" s="15" customFormat="1" ht="12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7"/>
      <c r="AJ3" s="250"/>
      <c r="AK3" s="250"/>
      <c r="AL3" s="250"/>
      <c r="AM3" s="250"/>
      <c r="AN3" s="196"/>
      <c r="AO3" s="17"/>
      <c r="AP3" s="17"/>
      <c r="AQ3" s="17"/>
      <c r="AR3" s="17"/>
      <c r="AS3" s="196" t="s">
        <v>417</v>
      </c>
      <c r="AT3" s="196"/>
      <c r="AU3" s="196" t="s">
        <v>107</v>
      </c>
      <c r="AV3" s="196"/>
      <c r="AW3" s="196" t="s">
        <v>108</v>
      </c>
      <c r="AX3" s="196"/>
      <c r="AY3" s="196" t="s">
        <v>109</v>
      </c>
      <c r="AZ3" s="196"/>
      <c r="BA3" s="196" t="s">
        <v>264</v>
      </c>
      <c r="BB3" s="196"/>
      <c r="BC3" s="196" t="s">
        <v>265</v>
      </c>
      <c r="BD3" s="196"/>
      <c r="BE3" s="196" t="s">
        <v>266</v>
      </c>
      <c r="BF3" s="196"/>
      <c r="BG3" s="196" t="s">
        <v>136</v>
      </c>
      <c r="BH3" s="196"/>
      <c r="BI3" s="196" t="s">
        <v>267</v>
      </c>
      <c r="BJ3" s="196"/>
      <c r="BK3" s="196" t="s">
        <v>137</v>
      </c>
      <c r="BL3" s="196"/>
      <c r="BM3" s="196" t="s">
        <v>330</v>
      </c>
      <c r="BN3" s="196"/>
      <c r="BO3" s="196" t="s">
        <v>383</v>
      </c>
      <c r="BP3" s="196"/>
      <c r="BQ3" s="196" t="s">
        <v>384</v>
      </c>
      <c r="BR3" s="196"/>
      <c r="BS3" s="196" t="s">
        <v>387</v>
      </c>
      <c r="BT3" s="196"/>
      <c r="BU3" s="196" t="s">
        <v>210</v>
      </c>
      <c r="BV3" s="196"/>
      <c r="BW3" s="196" t="s">
        <v>464</v>
      </c>
      <c r="BX3" s="196"/>
      <c r="BY3" s="196" t="s">
        <v>465</v>
      </c>
      <c r="BZ3" s="196"/>
      <c r="CA3" s="196" t="s">
        <v>431</v>
      </c>
      <c r="CB3" s="196"/>
      <c r="CC3" s="196" t="s">
        <v>344</v>
      </c>
      <c r="CD3" s="196"/>
      <c r="CE3" s="196" t="s">
        <v>345</v>
      </c>
      <c r="CF3" s="196"/>
      <c r="CG3" s="196"/>
      <c r="CH3" s="196"/>
      <c r="CI3" s="13"/>
      <c r="CJ3" s="13"/>
      <c r="CK3" s="13"/>
      <c r="CL3" s="13"/>
      <c r="CM3" s="13"/>
      <c r="CN3" s="13"/>
      <c r="CO3" s="13"/>
      <c r="CP3" s="17"/>
    </row>
    <row r="4" spans="2:94" s="72" customFormat="1" ht="12" customHeight="1">
      <c r="B4" s="196" t="s">
        <v>491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80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70"/>
      <c r="CJ4" s="70"/>
      <c r="CK4" s="70"/>
      <c r="CL4" s="70"/>
      <c r="CM4" s="70"/>
      <c r="CN4" s="70"/>
      <c r="CO4" s="70"/>
      <c r="CP4" s="74"/>
    </row>
    <row r="5" spans="2:86" ht="12">
      <c r="B5" s="260" t="s">
        <v>599</v>
      </c>
      <c r="C5" s="260"/>
      <c r="D5" s="260"/>
      <c r="E5" s="260"/>
      <c r="F5" s="260"/>
      <c r="G5" s="260"/>
      <c r="H5" s="260"/>
      <c r="I5" s="260"/>
      <c r="J5" s="260"/>
      <c r="K5" s="260"/>
      <c r="L5" s="246" t="s">
        <v>514</v>
      </c>
      <c r="M5" s="246"/>
      <c r="N5" s="246"/>
      <c r="O5" s="246"/>
      <c r="P5" s="246"/>
      <c r="Q5" s="246"/>
      <c r="R5" s="245"/>
      <c r="S5" s="245"/>
      <c r="T5" s="245"/>
      <c r="U5" s="246">
        <f>INT((AS5*Basics!$N$11+AU5*Basics!$N$12+AW5*Basics!$N$13+AY5*Basics!$N$14+BA5*Basics!$N$15+BC5*Basics!$N$16+BE5*Basics!$N$17+BG5*Basics!$N$19+BI5*Basics!$N$20+BK5*Basics!$N$21+BM5*Basics!$N$22+BO5*Basics!$N$23+BQ5*Basics!$N$24+BS5*Basics!$N$25+BU5*Basics!$N$27+BW5*Basics!$N$28+BY5*Basics!$N$29+CA5*Basics!$N$30+CC5*Basics!$N$31+CE5*Basics!$N$32)/CG5)</f>
        <v>0</v>
      </c>
      <c r="V5" s="246"/>
      <c r="W5" s="246"/>
      <c r="X5" s="246"/>
      <c r="Y5" s="246">
        <f>IF(R5&gt;20,R5+60,LOOKUP(R5,Data!C$3:C$23,Data!D$3:D$23))</f>
        <v>-20</v>
      </c>
      <c r="Z5" s="246"/>
      <c r="AA5" s="246"/>
      <c r="AB5" s="246"/>
      <c r="AC5" s="245"/>
      <c r="AD5" s="245"/>
      <c r="AE5" s="245"/>
      <c r="AF5" s="246">
        <f>U5+Y5+AC5</f>
        <v>-20</v>
      </c>
      <c r="AG5" s="246"/>
      <c r="AH5" s="246"/>
      <c r="AJ5" s="246"/>
      <c r="AK5" s="246"/>
      <c r="AL5" s="246"/>
      <c r="AM5" s="246"/>
      <c r="AN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>
        <v>2</v>
      </c>
      <c r="BL5" s="246"/>
      <c r="BM5" s="246">
        <v>2</v>
      </c>
      <c r="BN5" s="246"/>
      <c r="BO5" s="246"/>
      <c r="BP5" s="246"/>
      <c r="BQ5" s="246">
        <v>6</v>
      </c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>
        <f>SUM(AS5:CF5)</f>
        <v>10</v>
      </c>
      <c r="CH5" s="246"/>
    </row>
    <row r="6" spans="2:86" ht="12">
      <c r="B6" s="260" t="s">
        <v>600</v>
      </c>
      <c r="C6" s="260"/>
      <c r="D6" s="260"/>
      <c r="E6" s="260"/>
      <c r="F6" s="260"/>
      <c r="G6" s="260"/>
      <c r="H6" s="260"/>
      <c r="I6" s="260"/>
      <c r="J6" s="260"/>
      <c r="K6" s="260"/>
      <c r="L6" s="246" t="s">
        <v>514</v>
      </c>
      <c r="M6" s="246"/>
      <c r="N6" s="246"/>
      <c r="O6" s="246"/>
      <c r="P6" s="246"/>
      <c r="Q6" s="246"/>
      <c r="R6" s="245"/>
      <c r="S6" s="245"/>
      <c r="T6" s="245"/>
      <c r="U6" s="246">
        <f>INT((AS6*Basics!$N$11+AU6*Basics!$N$12+AW6*Basics!$N$13+AY6*Basics!$N$14+BA6*Basics!$N$15+BC6*Basics!$N$16+BE6*Basics!$N$17+BG6*Basics!$N$19+BI6*Basics!$N$20+BK6*Basics!$N$21+BM6*Basics!$N$22+BO6*Basics!$N$23+BQ6*Basics!$N$24+BS6*Basics!$N$25+BU6*Basics!$N$27+BW6*Basics!$N$28+BY6*Basics!$N$29+CA6*Basics!$N$30+CC6*Basics!$N$31+CE6*Basics!$N$32)/CG6)</f>
        <v>0</v>
      </c>
      <c r="V6" s="246"/>
      <c r="W6" s="246"/>
      <c r="X6" s="246"/>
      <c r="Y6" s="246">
        <f>IF(R6&gt;20,R6+60,LOOKUP(R6,Data!C$3:C$23,Data!D$3:D$23))</f>
        <v>-20</v>
      </c>
      <c r="Z6" s="246"/>
      <c r="AA6" s="246"/>
      <c r="AB6" s="246"/>
      <c r="AC6" s="245"/>
      <c r="AD6" s="245"/>
      <c r="AE6" s="245"/>
      <c r="AF6" s="246">
        <f>U6+Y6+AC6</f>
        <v>-20</v>
      </c>
      <c r="AG6" s="246"/>
      <c r="AH6" s="246"/>
      <c r="AJ6" s="246"/>
      <c r="AK6" s="246"/>
      <c r="AL6" s="246"/>
      <c r="AM6" s="246"/>
      <c r="AN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>
        <v>2</v>
      </c>
      <c r="BL6" s="246"/>
      <c r="BM6" s="246">
        <v>2</v>
      </c>
      <c r="BN6" s="246"/>
      <c r="BO6" s="246"/>
      <c r="BP6" s="246"/>
      <c r="BQ6" s="246">
        <v>6</v>
      </c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>
        <f>SUM(AS6:CF6)</f>
        <v>10</v>
      </c>
      <c r="CH6" s="246"/>
    </row>
    <row r="7" spans="2:94" s="73" customFormat="1" ht="12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</row>
    <row r="8" spans="2:94" s="71" customFormat="1" ht="12">
      <c r="B8" s="258" t="s">
        <v>492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82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75"/>
      <c r="CJ8" s="75"/>
      <c r="CK8" s="75"/>
      <c r="CL8" s="75"/>
      <c r="CM8" s="75"/>
      <c r="CN8" s="75"/>
      <c r="CO8" s="75"/>
      <c r="CP8" s="75"/>
    </row>
    <row r="9" spans="2:94" s="71" customFormat="1" ht="12">
      <c r="B9" s="262" t="s">
        <v>102</v>
      </c>
      <c r="C9" s="262"/>
      <c r="D9" s="262"/>
      <c r="E9" s="262"/>
      <c r="F9" s="262"/>
      <c r="G9" s="262"/>
      <c r="H9" s="262"/>
      <c r="I9" s="262"/>
      <c r="J9" s="262"/>
      <c r="K9" s="262"/>
      <c r="L9" s="246" t="s">
        <v>197</v>
      </c>
      <c r="M9" s="246"/>
      <c r="N9" s="246"/>
      <c r="O9" s="246"/>
      <c r="P9" s="246"/>
      <c r="Q9" s="246"/>
      <c r="R9" s="245">
        <v>0</v>
      </c>
      <c r="S9" s="245"/>
      <c r="T9" s="245"/>
      <c r="U9" s="246">
        <f>INT((AS9*Basics!$N$11+AU9*Basics!$N$12+AW9*Basics!$N$13+AY9*Basics!$N$14+BA9*Basics!$N$15+BC9*Basics!$N$16+BE9*Basics!$N$17+BG9*Basics!$N$19+BI9*Basics!$N$20+BK9*Basics!$N$21+BM9*Basics!$N$22+BO9*Basics!$N$23+BQ9*Basics!$N$24+BS9*Basics!$N$25+BU9*Basics!$N$27+BW9*Basics!$N$28+BY9*Basics!$N$29+CA9*Basics!$N$30+CC9*Basics!$N$31+CE9*Basics!$N$32)/CG9)</f>
        <v>0</v>
      </c>
      <c r="V9" s="246"/>
      <c r="W9" s="246"/>
      <c r="X9" s="246"/>
      <c r="Y9" s="246">
        <f>IF(R9&gt;20,R9+60,LOOKUP(R9,Data!C$3:C$23,Data!D$3:D$23))</f>
        <v>-20</v>
      </c>
      <c r="Z9" s="246"/>
      <c r="AA9" s="246"/>
      <c r="AB9" s="246"/>
      <c r="AC9" s="245"/>
      <c r="AD9" s="245"/>
      <c r="AE9" s="245"/>
      <c r="AF9" s="246">
        <f aca="true" t="shared" si="0" ref="AF9:AF17">U9+Y9+AC9</f>
        <v>-20</v>
      </c>
      <c r="AG9" s="246"/>
      <c r="AH9" s="246"/>
      <c r="AI9" s="3"/>
      <c r="AJ9" s="246"/>
      <c r="AK9" s="246"/>
      <c r="AL9" s="246"/>
      <c r="AM9" s="246"/>
      <c r="AN9" s="246"/>
      <c r="AO9" s="3"/>
      <c r="AP9" s="3"/>
      <c r="AQ9" s="3"/>
      <c r="AR9" s="3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>
        <v>5</v>
      </c>
      <c r="BN9" s="246"/>
      <c r="BO9" s="246"/>
      <c r="BP9" s="246"/>
      <c r="BQ9" s="246">
        <v>5</v>
      </c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>
        <f aca="true" t="shared" si="1" ref="CG9:CG17">SUM(AS9:CF9)</f>
        <v>10</v>
      </c>
      <c r="CH9" s="246"/>
      <c r="CI9" s="75"/>
      <c r="CJ9" s="75"/>
      <c r="CK9" s="75"/>
      <c r="CL9" s="75"/>
      <c r="CM9" s="75"/>
      <c r="CN9" s="75"/>
      <c r="CO9" s="75"/>
      <c r="CP9" s="75"/>
    </row>
    <row r="10" spans="2:94" s="71" customFormat="1" ht="12">
      <c r="B10" s="262" t="s">
        <v>273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46" t="s">
        <v>197</v>
      </c>
      <c r="M10" s="246"/>
      <c r="N10" s="246"/>
      <c r="O10" s="246"/>
      <c r="P10" s="246"/>
      <c r="Q10" s="246"/>
      <c r="R10" s="245">
        <v>0</v>
      </c>
      <c r="S10" s="245"/>
      <c r="T10" s="245"/>
      <c r="U10" s="246">
        <f>INT((AS10*Basics!$N$11+AU10*Basics!$N$12+AW10*Basics!$N$13+AY10*Basics!$N$14+BA10*Basics!$N$15+BC10*Basics!$N$16+BE10*Basics!$N$17+BG10*Basics!$N$19+BI10*Basics!$N$20+BK10*Basics!$N$21+BM10*Basics!$N$22+BO10*Basics!$N$23+BQ10*Basics!$N$24+BS10*Basics!$N$25+BU10*Basics!$N$27+BW10*Basics!$N$28+BY10*Basics!$N$29+CA10*Basics!$N$30+CC10*Basics!$N$31+CE10*Basics!$N$32)/CG10)</f>
        <v>0</v>
      </c>
      <c r="V10" s="246"/>
      <c r="W10" s="246"/>
      <c r="X10" s="246"/>
      <c r="Y10" s="246">
        <f>IF(R10&gt;20,R10+60,LOOKUP(R10,Data!C$3:C$23,Data!D$3:D$23))</f>
        <v>-20</v>
      </c>
      <c r="Z10" s="246"/>
      <c r="AA10" s="246"/>
      <c r="AB10" s="246"/>
      <c r="AC10" s="245"/>
      <c r="AD10" s="245"/>
      <c r="AE10" s="245"/>
      <c r="AF10" s="246">
        <f t="shared" si="0"/>
        <v>-20</v>
      </c>
      <c r="AG10" s="246"/>
      <c r="AH10" s="246"/>
      <c r="AI10" s="3"/>
      <c r="AJ10" s="246"/>
      <c r="AK10" s="246"/>
      <c r="AL10" s="246"/>
      <c r="AM10" s="246"/>
      <c r="AN10" s="246"/>
      <c r="AO10" s="3"/>
      <c r="AP10" s="3"/>
      <c r="AQ10" s="3"/>
      <c r="AR10" s="3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>
        <v>5</v>
      </c>
      <c r="BN10" s="246"/>
      <c r="BO10" s="246"/>
      <c r="BP10" s="246"/>
      <c r="BQ10" s="246">
        <v>5</v>
      </c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>
        <f t="shared" si="1"/>
        <v>10</v>
      </c>
      <c r="CH10" s="246"/>
      <c r="CI10" s="75"/>
      <c r="CJ10" s="75"/>
      <c r="CK10" s="75"/>
      <c r="CL10" s="75"/>
      <c r="CM10" s="75"/>
      <c r="CN10" s="75"/>
      <c r="CO10" s="75"/>
      <c r="CP10" s="75"/>
    </row>
    <row r="11" spans="2:94" s="71" customFormat="1" ht="12">
      <c r="B11" s="262" t="s">
        <v>284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46" t="s">
        <v>197</v>
      </c>
      <c r="M11" s="246"/>
      <c r="N11" s="246"/>
      <c r="O11" s="246"/>
      <c r="P11" s="246"/>
      <c r="Q11" s="246"/>
      <c r="R11" s="245">
        <v>0</v>
      </c>
      <c r="S11" s="245"/>
      <c r="T11" s="245"/>
      <c r="U11" s="246">
        <f>INT((AS11*Basics!$N$11+AU11*Basics!$N$12+AW11*Basics!$N$13+AY11*Basics!$N$14+BA11*Basics!$N$15+BC11*Basics!$N$16+BE11*Basics!$N$17+BG11*Basics!$N$19+BI11*Basics!$N$20+BK11*Basics!$N$21+BM11*Basics!$N$22+BO11*Basics!$N$23+BQ11*Basics!$N$24+BS11*Basics!$N$25+BU11*Basics!$N$27+BW11*Basics!$N$28+BY11*Basics!$N$29+CA11*Basics!$N$30+CC11*Basics!$N$31+CE11*Basics!$N$32)/CG11)</f>
        <v>0</v>
      </c>
      <c r="V11" s="246"/>
      <c r="W11" s="246"/>
      <c r="X11" s="246"/>
      <c r="Y11" s="246">
        <f>IF(R11&gt;20,R11+60,LOOKUP(R11,Data!C$3:C$23,Data!D$3:D$23))</f>
        <v>-20</v>
      </c>
      <c r="Z11" s="246"/>
      <c r="AA11" s="246"/>
      <c r="AB11" s="246"/>
      <c r="AC11" s="245"/>
      <c r="AD11" s="245"/>
      <c r="AE11" s="245"/>
      <c r="AF11" s="246">
        <f t="shared" si="0"/>
        <v>-20</v>
      </c>
      <c r="AG11" s="246"/>
      <c r="AH11" s="246"/>
      <c r="AI11" s="3"/>
      <c r="AJ11" s="246"/>
      <c r="AK11" s="246"/>
      <c r="AL11" s="246"/>
      <c r="AM11" s="246"/>
      <c r="AN11" s="246"/>
      <c r="AO11" s="3"/>
      <c r="AP11" s="3"/>
      <c r="AQ11" s="3"/>
      <c r="AR11" s="3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>
        <v>5</v>
      </c>
      <c r="BN11" s="246"/>
      <c r="BO11" s="246"/>
      <c r="BP11" s="246"/>
      <c r="BQ11" s="246">
        <v>5</v>
      </c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>
        <f t="shared" si="1"/>
        <v>10</v>
      </c>
      <c r="CH11" s="246"/>
      <c r="CI11" s="75"/>
      <c r="CJ11" s="75"/>
      <c r="CK11" s="75"/>
      <c r="CL11" s="75"/>
      <c r="CM11" s="75"/>
      <c r="CN11" s="75"/>
      <c r="CO11" s="75"/>
      <c r="CP11" s="75"/>
    </row>
    <row r="12" spans="2:94" s="71" customFormat="1" ht="12">
      <c r="B12" s="262" t="s">
        <v>275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46" t="s">
        <v>197</v>
      </c>
      <c r="M12" s="246"/>
      <c r="N12" s="246"/>
      <c r="O12" s="246"/>
      <c r="P12" s="246"/>
      <c r="Q12" s="246"/>
      <c r="R12" s="245">
        <v>0</v>
      </c>
      <c r="S12" s="245"/>
      <c r="T12" s="245"/>
      <c r="U12" s="246">
        <f>INT((AS12*Basics!$N$11+AU12*Basics!$N$12+AW12*Basics!$N$13+AY12*Basics!$N$14+BA12*Basics!$N$15+BC12*Basics!$N$16+BE12*Basics!$N$17+BG12*Basics!$N$19+BI12*Basics!$N$20+BK12*Basics!$N$21+BM12*Basics!$N$22+BO12*Basics!$N$23+BQ12*Basics!$N$24+BS12*Basics!$N$25+BU12*Basics!$N$27+BW12*Basics!$N$28+BY12*Basics!$N$29+CA12*Basics!$N$30+CC12*Basics!$N$31+CE12*Basics!$N$32)/CG12)</f>
        <v>0</v>
      </c>
      <c r="V12" s="246"/>
      <c r="W12" s="246"/>
      <c r="X12" s="246"/>
      <c r="Y12" s="246">
        <f>IF(R12&gt;20,R12+60,LOOKUP(R12,Data!C$3:C$23,Data!D$3:D$23))</f>
        <v>-20</v>
      </c>
      <c r="Z12" s="246"/>
      <c r="AA12" s="246"/>
      <c r="AB12" s="246"/>
      <c r="AC12" s="245"/>
      <c r="AD12" s="245"/>
      <c r="AE12" s="245"/>
      <c r="AF12" s="246">
        <f t="shared" si="0"/>
        <v>-20</v>
      </c>
      <c r="AG12" s="246"/>
      <c r="AH12" s="246"/>
      <c r="AI12" s="3"/>
      <c r="AJ12" s="246"/>
      <c r="AK12" s="246"/>
      <c r="AL12" s="246"/>
      <c r="AM12" s="246"/>
      <c r="AN12" s="246"/>
      <c r="AO12" s="3"/>
      <c r="AP12" s="3"/>
      <c r="AQ12" s="3"/>
      <c r="AR12" s="3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>
        <v>5</v>
      </c>
      <c r="BN12" s="246"/>
      <c r="BO12" s="246"/>
      <c r="BP12" s="246"/>
      <c r="BQ12" s="246">
        <v>5</v>
      </c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>
        <f t="shared" si="1"/>
        <v>10</v>
      </c>
      <c r="CH12" s="246"/>
      <c r="CI12" s="75"/>
      <c r="CJ12" s="75"/>
      <c r="CK12" s="75"/>
      <c r="CL12" s="75"/>
      <c r="CM12" s="75"/>
      <c r="CN12" s="75"/>
      <c r="CO12" s="75"/>
      <c r="CP12" s="75"/>
    </row>
    <row r="13" spans="2:86" ht="12">
      <c r="B13" s="262" t="s">
        <v>101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46" t="s">
        <v>197</v>
      </c>
      <c r="M13" s="246"/>
      <c r="N13" s="246"/>
      <c r="O13" s="246"/>
      <c r="P13" s="246"/>
      <c r="Q13" s="246"/>
      <c r="R13" s="245">
        <v>0</v>
      </c>
      <c r="S13" s="245"/>
      <c r="T13" s="245"/>
      <c r="U13" s="246">
        <f>INT((AS13*Basics!$N$11+AU13*Basics!$N$12+AW13*Basics!$N$13+AY13*Basics!$N$14+BA13*Basics!$N$15+BC13*Basics!$N$16+BE13*Basics!$N$17+BG13*Basics!$N$19+BI13*Basics!$N$20+BK13*Basics!$N$21+BM13*Basics!$N$22+BO13*Basics!$N$23+BQ13*Basics!$N$24+BS13*Basics!$N$25+BU13*Basics!$N$27+BW13*Basics!$N$28+BY13*Basics!$N$29+CA13*Basics!$N$30+CC13*Basics!$N$31+CE13*Basics!$N$32)/CG13)</f>
        <v>0</v>
      </c>
      <c r="V13" s="246"/>
      <c r="W13" s="246"/>
      <c r="X13" s="246"/>
      <c r="Y13" s="246">
        <f>IF(R13&gt;20,R13+60,LOOKUP(R13,Data!C$3:C$23,Data!D$3:D$23))</f>
        <v>-20</v>
      </c>
      <c r="Z13" s="246"/>
      <c r="AA13" s="246"/>
      <c r="AB13" s="246"/>
      <c r="AC13" s="245"/>
      <c r="AD13" s="245"/>
      <c r="AE13" s="245"/>
      <c r="AF13" s="246">
        <f t="shared" si="0"/>
        <v>-20</v>
      </c>
      <c r="AG13" s="246"/>
      <c r="AH13" s="246"/>
      <c r="AI13" s="3"/>
      <c r="AJ13" s="246"/>
      <c r="AK13" s="246"/>
      <c r="AL13" s="246"/>
      <c r="AM13" s="246"/>
      <c r="AN13" s="246"/>
      <c r="AO13" s="3"/>
      <c r="AP13" s="3"/>
      <c r="AQ13" s="3"/>
      <c r="AR13" s="3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>
        <v>5</v>
      </c>
      <c r="BN13" s="246"/>
      <c r="BO13" s="246"/>
      <c r="BP13" s="246"/>
      <c r="BQ13" s="246">
        <v>5</v>
      </c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>
        <f t="shared" si="1"/>
        <v>10</v>
      </c>
      <c r="CH13" s="246"/>
    </row>
    <row r="14" spans="2:86" ht="12">
      <c r="B14" s="268" t="s">
        <v>290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46" t="s">
        <v>197</v>
      </c>
      <c r="M14" s="246"/>
      <c r="N14" s="246"/>
      <c r="O14" s="246"/>
      <c r="P14" s="246"/>
      <c r="Q14" s="246"/>
      <c r="R14" s="267">
        <f>INT(IF(SUM(R9:T13)=0,0,AVERAGE(R9:T13)+0.5))</f>
        <v>0</v>
      </c>
      <c r="S14" s="267"/>
      <c r="T14" s="267"/>
      <c r="U14" s="246">
        <f>INT((AS14*Basics!$N$11+AU14*Basics!$N$12+AW14*Basics!$N$13+AY14*Basics!$N$14+BA14*Basics!$N$15+BC14*Basics!$N$16+BE14*Basics!$N$17+BG14*Basics!$N$19+BI14*Basics!$N$20+BK14*Basics!$N$21+BM14*Basics!$N$22+BO14*Basics!$N$23+BQ14*Basics!$N$24+BS14*Basics!$N$25+BU14*Basics!$N$27+BW14*Basics!$N$28+BY14*Basics!$N$29+CA14*Basics!$N$30+CC14*Basics!$N$31+CE14*Basics!$N$32)/CG14)</f>
        <v>0</v>
      </c>
      <c r="V14" s="246"/>
      <c r="W14" s="246"/>
      <c r="X14" s="246"/>
      <c r="Y14" s="246">
        <f>IF(R14&gt;20,R14+60,LOOKUP(R14,Data!C$3:C$23,Data!D$3:D$23))</f>
        <v>-20</v>
      </c>
      <c r="Z14" s="246"/>
      <c r="AA14" s="246"/>
      <c r="AB14" s="246"/>
      <c r="AC14" s="245"/>
      <c r="AD14" s="245"/>
      <c r="AE14" s="245"/>
      <c r="AF14" s="246">
        <f t="shared" si="0"/>
        <v>-20</v>
      </c>
      <c r="AG14" s="246"/>
      <c r="AH14" s="246"/>
      <c r="AI14" s="3"/>
      <c r="AJ14" s="251"/>
      <c r="AK14" s="251"/>
      <c r="AL14" s="251"/>
      <c r="AM14" s="251"/>
      <c r="AN14" s="251"/>
      <c r="AO14" s="3"/>
      <c r="AP14" s="3"/>
      <c r="AQ14" s="3"/>
      <c r="AR14" s="3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>
        <v>5</v>
      </c>
      <c r="BN14" s="246"/>
      <c r="BO14" s="246"/>
      <c r="BP14" s="246"/>
      <c r="BQ14" s="246">
        <v>5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>
        <f t="shared" si="1"/>
        <v>10</v>
      </c>
      <c r="CH14" s="246"/>
    </row>
    <row r="15" spans="2:94" s="71" customFormat="1" ht="12">
      <c r="B15" s="262" t="s">
        <v>195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46" t="s">
        <v>197</v>
      </c>
      <c r="M15" s="246"/>
      <c r="N15" s="246"/>
      <c r="O15" s="246"/>
      <c r="P15" s="246"/>
      <c r="Q15" s="246"/>
      <c r="R15" s="245">
        <v>0</v>
      </c>
      <c r="S15" s="245"/>
      <c r="T15" s="245"/>
      <c r="U15" s="246">
        <f>INT((AS15*Basics!$N$11+AU15*Basics!$N$12+AW15*Basics!$N$13+AY15*Basics!$N$14+BA15*Basics!$N$15+BC15*Basics!$N$16+BE15*Basics!$N$17+BG15*Basics!$N$19+BI15*Basics!$N$20+BK15*Basics!$N$21+BM15*Basics!$N$22+BO15*Basics!$N$23+BQ15*Basics!$N$24+BS15*Basics!$N$25+BU15*Basics!$N$27+BW15*Basics!$N$28+BY15*Basics!$N$29+CA15*Basics!$N$30+CC15*Basics!$N$31+CE15*Basics!$N$32)/CG15)</f>
        <v>0</v>
      </c>
      <c r="V15" s="246"/>
      <c r="W15" s="246"/>
      <c r="X15" s="246"/>
      <c r="Y15" s="246">
        <f>IF(R15&gt;20,R15+60,LOOKUP(R15,Data!C$3:C$23,Data!D$3:D$23))</f>
        <v>-20</v>
      </c>
      <c r="Z15" s="246"/>
      <c r="AA15" s="246"/>
      <c r="AB15" s="246"/>
      <c r="AC15" s="245"/>
      <c r="AD15" s="245"/>
      <c r="AE15" s="245"/>
      <c r="AF15" s="246">
        <f t="shared" si="0"/>
        <v>-20</v>
      </c>
      <c r="AG15" s="246"/>
      <c r="AH15" s="246"/>
      <c r="AI15" s="3"/>
      <c r="AJ15" s="248"/>
      <c r="AK15" s="248"/>
      <c r="AL15" s="248"/>
      <c r="AM15" s="248"/>
      <c r="AN15" s="248"/>
      <c r="AO15" s="3"/>
      <c r="AP15" s="3"/>
      <c r="AQ15" s="3"/>
      <c r="AR15" s="3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>
        <v>5</v>
      </c>
      <c r="BN15" s="246"/>
      <c r="BO15" s="246"/>
      <c r="BP15" s="246"/>
      <c r="BQ15" s="246">
        <v>5</v>
      </c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>
        <f t="shared" si="1"/>
        <v>10</v>
      </c>
      <c r="CH15" s="246"/>
      <c r="CI15" s="75"/>
      <c r="CJ15" s="75"/>
      <c r="CK15" s="75"/>
      <c r="CL15" s="75"/>
      <c r="CM15" s="75"/>
      <c r="CN15" s="75"/>
      <c r="CO15" s="75"/>
      <c r="CP15" s="75"/>
    </row>
    <row r="16" spans="2:94" s="71" customFormat="1" ht="12">
      <c r="B16" s="262" t="s">
        <v>196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46" t="s">
        <v>197</v>
      </c>
      <c r="M16" s="246"/>
      <c r="N16" s="246"/>
      <c r="O16" s="246"/>
      <c r="P16" s="246"/>
      <c r="Q16" s="246"/>
      <c r="R16" s="245">
        <v>0</v>
      </c>
      <c r="S16" s="245"/>
      <c r="T16" s="245"/>
      <c r="U16" s="246">
        <f>INT((AS16*Basics!$N$11+AU16*Basics!$N$12+AW16*Basics!$N$13+AY16*Basics!$N$14+BA16*Basics!$N$15+BC16*Basics!$N$16+BE16*Basics!$N$17+BG16*Basics!$N$19+BI16*Basics!$N$20+BK16*Basics!$N$21+BM16*Basics!$N$22+BO16*Basics!$N$23+BQ16*Basics!$N$24+BS16*Basics!$N$25+BU16*Basics!$N$27+BW16*Basics!$N$28+BY16*Basics!$N$29+CA16*Basics!$N$30+CC16*Basics!$N$31+CE16*Basics!$N$32)/CG16)</f>
        <v>0</v>
      </c>
      <c r="V16" s="246"/>
      <c r="W16" s="246"/>
      <c r="X16" s="246"/>
      <c r="Y16" s="246">
        <f>IF(R16&gt;20,R16+60,LOOKUP(R16,Data!C$3:C$23,Data!D$3:D$23))</f>
        <v>-20</v>
      </c>
      <c r="Z16" s="246"/>
      <c r="AA16" s="246"/>
      <c r="AB16" s="246"/>
      <c r="AC16" s="245"/>
      <c r="AD16" s="245"/>
      <c r="AE16" s="245"/>
      <c r="AF16" s="246">
        <f t="shared" si="0"/>
        <v>-20</v>
      </c>
      <c r="AG16" s="246"/>
      <c r="AH16" s="246"/>
      <c r="AI16" s="3"/>
      <c r="AJ16" s="246"/>
      <c r="AK16" s="246"/>
      <c r="AL16" s="246"/>
      <c r="AM16" s="246"/>
      <c r="AN16" s="246"/>
      <c r="AO16" s="3"/>
      <c r="AP16" s="3"/>
      <c r="AQ16" s="3"/>
      <c r="AR16" s="3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>
        <v>5</v>
      </c>
      <c r="BN16" s="246"/>
      <c r="BO16" s="246"/>
      <c r="BP16" s="246"/>
      <c r="BQ16" s="246">
        <v>5</v>
      </c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>
        <f t="shared" si="1"/>
        <v>10</v>
      </c>
      <c r="CH16" s="246"/>
      <c r="CI16" s="75"/>
      <c r="CJ16" s="75"/>
      <c r="CK16" s="75"/>
      <c r="CL16" s="75"/>
      <c r="CM16" s="75"/>
      <c r="CN16" s="75"/>
      <c r="CO16" s="75"/>
      <c r="CP16" s="75"/>
    </row>
    <row r="17" spans="2:86" s="71" customFormat="1" ht="12">
      <c r="B17" s="268" t="s">
        <v>517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46" t="s">
        <v>197</v>
      </c>
      <c r="M17" s="246"/>
      <c r="N17" s="246"/>
      <c r="O17" s="246"/>
      <c r="P17" s="246"/>
      <c r="Q17" s="246"/>
      <c r="R17" s="267">
        <f>INT(AVERAGE(R14:T16))+1</f>
        <v>1</v>
      </c>
      <c r="S17" s="267"/>
      <c r="T17" s="267"/>
      <c r="U17" s="246">
        <f>INT((AS17*Basics!$N$11+AU17*Basics!$N$12+AW17*Basics!$N$13+AY17*Basics!$N$14+BA17*Basics!$N$15+BC17*Basics!$N$16+BE17*Basics!$N$17+BG17*Basics!$N$19+BI17*Basics!$N$20+BK17*Basics!$N$21+BM17*Basics!$N$22+BO17*Basics!$N$23+BQ17*Basics!$N$24+BS17*Basics!$N$25+BU17*Basics!$N$27+BW17*Basics!$N$28+BY17*Basics!$N$29+CA17*Basics!$N$30+CC17*Basics!$N$31+CE17*Basics!$N$32)/CG17)</f>
        <v>0</v>
      </c>
      <c r="V17" s="246"/>
      <c r="W17" s="246"/>
      <c r="X17" s="246"/>
      <c r="Y17" s="246">
        <f>IF(R17&gt;20,R17+60,LOOKUP(R17,Data!C$3:C$23,Data!D$3:D$23))</f>
        <v>8</v>
      </c>
      <c r="Z17" s="246"/>
      <c r="AA17" s="246"/>
      <c r="AB17" s="246"/>
      <c r="AC17" s="245"/>
      <c r="AD17" s="245"/>
      <c r="AE17" s="245"/>
      <c r="AF17" s="246">
        <f t="shared" si="0"/>
        <v>8</v>
      </c>
      <c r="AG17" s="246"/>
      <c r="AH17" s="246"/>
      <c r="AI17" s="19"/>
      <c r="AJ17" s="251"/>
      <c r="AK17" s="251"/>
      <c r="AL17" s="251"/>
      <c r="AM17" s="251"/>
      <c r="AN17" s="251"/>
      <c r="AO17" s="19"/>
      <c r="AP17" s="19"/>
      <c r="AQ17" s="19"/>
      <c r="AR17" s="19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>
        <v>5</v>
      </c>
      <c r="BN17" s="246"/>
      <c r="BO17" s="246"/>
      <c r="BP17" s="246"/>
      <c r="BQ17" s="246">
        <v>5</v>
      </c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>
        <f t="shared" si="1"/>
        <v>10</v>
      </c>
      <c r="CH17" s="246"/>
    </row>
    <row r="18" spans="2:86" ht="12">
      <c r="B18" s="262" t="s">
        <v>371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46" t="s">
        <v>197</v>
      </c>
      <c r="M18" s="246"/>
      <c r="N18" s="246"/>
      <c r="O18" s="246"/>
      <c r="P18" s="246"/>
      <c r="Q18" s="246"/>
      <c r="R18" s="245">
        <v>0</v>
      </c>
      <c r="S18" s="245"/>
      <c r="T18" s="245"/>
      <c r="U18" s="246">
        <f>INT((AS18*Basics!$N$11+AU18*Basics!$N$12+AW18*Basics!$N$13+AY18*Basics!$N$14+BA18*Basics!$N$15+BC18*Basics!$N$16+BE18*Basics!$N$17+BG18*Basics!$N$19+BI18*Basics!$N$20+BK18*Basics!$N$21+BM18*Basics!$N$22+BO18*Basics!$N$23+BQ18*Basics!$N$24+BS18*Basics!$N$25+BU18*Basics!$N$27+BW18*Basics!$N$28+BY18*Basics!$N$29+CA18*Basics!$N$30+CC18*Basics!$N$31+CE18*Basics!$N$32)/CG18)</f>
        <v>0</v>
      </c>
      <c r="V18" s="246"/>
      <c r="W18" s="246"/>
      <c r="X18" s="246"/>
      <c r="Y18" s="246">
        <f>IF(R18&gt;20,R18+60,LOOKUP(R18,Data!C$3:C$23,Data!D$3:D$23))</f>
        <v>-20</v>
      </c>
      <c r="Z18" s="246"/>
      <c r="AA18" s="246"/>
      <c r="AB18" s="246"/>
      <c r="AC18" s="245"/>
      <c r="AD18" s="245"/>
      <c r="AE18" s="245"/>
      <c r="AF18" s="246">
        <f>U18+Y18+AC18</f>
        <v>-20</v>
      </c>
      <c r="AG18" s="246"/>
      <c r="AH18" s="246"/>
      <c r="AI18" s="3"/>
      <c r="AJ18" s="246"/>
      <c r="AK18" s="246"/>
      <c r="AL18" s="246"/>
      <c r="AM18" s="246"/>
      <c r="AN18" s="246"/>
      <c r="AO18" s="3"/>
      <c r="AP18" s="3"/>
      <c r="AQ18" s="3"/>
      <c r="AR18" s="3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>
        <v>8</v>
      </c>
      <c r="BN18" s="246"/>
      <c r="BO18" s="246">
        <v>1</v>
      </c>
      <c r="BP18" s="246"/>
      <c r="BQ18" s="246">
        <v>1</v>
      </c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>
        <f>SUM(AS18:CF18)</f>
        <v>10</v>
      </c>
      <c r="CH18" s="246"/>
    </row>
    <row r="19" spans="2:94" s="71" customFormat="1" ht="12">
      <c r="B19" s="258" t="s">
        <v>493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82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87"/>
      <c r="CJ19" s="87"/>
      <c r="CK19" s="87"/>
      <c r="CL19" s="87"/>
      <c r="CM19" s="87"/>
      <c r="CN19" s="87"/>
      <c r="CO19" s="87"/>
      <c r="CP19" s="87"/>
    </row>
    <row r="20" spans="2:94" s="86" customFormat="1" ht="12">
      <c r="B20" s="262" t="s">
        <v>274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46" t="s">
        <v>197</v>
      </c>
      <c r="M20" s="246"/>
      <c r="N20" s="246"/>
      <c r="O20" s="246"/>
      <c r="P20" s="246"/>
      <c r="Q20" s="266"/>
      <c r="R20" s="242">
        <v>0</v>
      </c>
      <c r="S20" s="263"/>
      <c r="T20" s="264"/>
      <c r="U20" s="265">
        <f>INT((AS20*Basics!$N$11+AU20*Basics!$N$12+AW20*Basics!$N$13+AY20*Basics!$N$14+BA20*Basics!$N$15+BC20*Basics!$N$16+BE20*Basics!$N$17+BG20*Basics!$N$19+BI20*Basics!$N$20+BK20*Basics!$N$21+BM20*Basics!$N$22+BO20*Basics!$N$23+BQ20*Basics!$N$24+BS20*Basics!$N$25+BU20*Basics!$N$27+BW20*Basics!$N$28+BY20*Basics!$N$29+CA20*Basics!$N$30+CC20*Basics!$N$31+CE20*Basics!$N$32)/CG20)</f>
        <v>0</v>
      </c>
      <c r="V20" s="246"/>
      <c r="W20" s="246"/>
      <c r="X20" s="246"/>
      <c r="Y20" s="246">
        <f>IF(R20&gt;20,R20+60,LOOKUP(R20,Data!C$3:C$23,Data!D$3:D$23))</f>
        <v>-20</v>
      </c>
      <c r="Z20" s="246"/>
      <c r="AA20" s="246"/>
      <c r="AB20" s="266"/>
      <c r="AC20" s="242"/>
      <c r="AD20" s="263"/>
      <c r="AE20" s="264"/>
      <c r="AF20" s="265">
        <f>U20+Y20+AC20</f>
        <v>-20</v>
      </c>
      <c r="AG20" s="246"/>
      <c r="AH20" s="246"/>
      <c r="AI20" s="87"/>
      <c r="AJ20" s="246"/>
      <c r="AK20" s="246"/>
      <c r="AL20" s="246"/>
      <c r="AM20" s="246"/>
      <c r="AN20" s="246"/>
      <c r="AO20" s="87"/>
      <c r="AP20" s="87"/>
      <c r="AQ20" s="87"/>
      <c r="AR20" s="87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>
        <v>5</v>
      </c>
      <c r="BN20" s="246"/>
      <c r="BO20" s="246"/>
      <c r="BP20" s="246"/>
      <c r="BQ20" s="246">
        <v>5</v>
      </c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>
        <f>SUM(AS20:CF20)</f>
        <v>10</v>
      </c>
      <c r="CH20" s="246"/>
      <c r="CI20" s="14"/>
      <c r="CJ20" s="14"/>
      <c r="CK20" s="14"/>
      <c r="CL20" s="14"/>
      <c r="CM20" s="14"/>
      <c r="CN20" s="14"/>
      <c r="CO20" s="14"/>
      <c r="CP20" s="14"/>
    </row>
    <row r="21" spans="2:86" ht="12">
      <c r="B21" s="262" t="s">
        <v>34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46" t="s">
        <v>197</v>
      </c>
      <c r="M21" s="246"/>
      <c r="N21" s="246"/>
      <c r="O21" s="246"/>
      <c r="P21" s="246"/>
      <c r="Q21" s="246"/>
      <c r="R21" s="245">
        <v>0</v>
      </c>
      <c r="S21" s="245"/>
      <c r="T21" s="245"/>
      <c r="U21" s="246">
        <f>INT((AS21*Basics!$N$11+AU21*Basics!$N$12+AW21*Basics!$N$13+AY21*Basics!$N$14+BA21*Basics!$N$15+BC21*Basics!$N$16+BE21*Basics!$N$17+BG21*Basics!$N$19+BI21*Basics!$N$20+BK21*Basics!$N$21+BM21*Basics!$N$22+BO21*Basics!$N$23+BQ21*Basics!$N$24+BS21*Basics!$N$25+BU21*Basics!$N$27+BW21*Basics!$N$28+BY21*Basics!$N$29+CA21*Basics!$N$30+CC21*Basics!$N$31+CE21*Basics!$N$32)/CG21)</f>
        <v>0</v>
      </c>
      <c r="V21" s="246"/>
      <c r="W21" s="246"/>
      <c r="X21" s="246"/>
      <c r="Y21" s="246">
        <f>IF(R21&gt;20,R21+60,LOOKUP(R21,Data!C$3:C$23,Data!D$3:D$23))</f>
        <v>-20</v>
      </c>
      <c r="Z21" s="246"/>
      <c r="AA21" s="246"/>
      <c r="AB21" s="246"/>
      <c r="AC21" s="245"/>
      <c r="AD21" s="245"/>
      <c r="AE21" s="245"/>
      <c r="AF21" s="246">
        <f>U21+Y21+AC21</f>
        <v>-20</v>
      </c>
      <c r="AG21" s="246"/>
      <c r="AH21" s="246"/>
      <c r="AI21" s="19"/>
      <c r="AJ21" s="246"/>
      <c r="AK21" s="246"/>
      <c r="AL21" s="246"/>
      <c r="AM21" s="246"/>
      <c r="AN21" s="246"/>
      <c r="AO21" s="19"/>
      <c r="AP21" s="19"/>
      <c r="AQ21" s="19"/>
      <c r="AR21" s="19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>
        <v>4</v>
      </c>
      <c r="BN21" s="246"/>
      <c r="BO21" s="246"/>
      <c r="BP21" s="246"/>
      <c r="BQ21" s="246">
        <v>4</v>
      </c>
      <c r="BR21" s="246"/>
      <c r="BS21" s="246">
        <v>2</v>
      </c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>
        <f>SUM(AS21:CF21)</f>
        <v>10</v>
      </c>
      <c r="CH21" s="246"/>
    </row>
    <row r="22" spans="2:86" ht="12">
      <c r="B22" s="249" t="s">
        <v>494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81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</row>
    <row r="23" spans="2:86" ht="12">
      <c r="B23" s="261" t="s">
        <v>81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46" t="s">
        <v>197</v>
      </c>
      <c r="M23" s="246"/>
      <c r="N23" s="246"/>
      <c r="O23" s="246"/>
      <c r="P23" s="246"/>
      <c r="Q23" s="246"/>
      <c r="R23" s="245"/>
      <c r="S23" s="245"/>
      <c r="T23" s="245"/>
      <c r="U23" s="246">
        <f>INT((AS23*Basics!$N$11+AU23*Basics!$N$12+AW23*Basics!$N$13+AY23*Basics!$N$14+BA23*Basics!$N$15+BC23*Basics!$N$16+BE23*Basics!$N$17+BG23*Basics!$N$19+BI23*Basics!$N$20+BK23*Basics!$N$21+BM23*Basics!$N$22+BO23*Basics!$N$23+BQ23*Basics!$N$24+BS23*Basics!$N$25+BU23*Basics!$N$27+BW23*Basics!$N$28+BY23*Basics!$N$29+CA23*Basics!$N$30+CC23*Basics!$N$31+CE23*Basics!$N$32)/CG23)</f>
        <v>0</v>
      </c>
      <c r="V23" s="246"/>
      <c r="W23" s="246"/>
      <c r="X23" s="246"/>
      <c r="Y23" s="246">
        <f>IF(R23&gt;20,R23+60,LOOKUP(R23,Data!C$3:C$23,Data!D$3:D$23))</f>
        <v>-20</v>
      </c>
      <c r="Z23" s="246"/>
      <c r="AA23" s="246"/>
      <c r="AB23" s="246"/>
      <c r="AC23" s="245"/>
      <c r="AD23" s="245"/>
      <c r="AE23" s="245"/>
      <c r="AF23" s="246">
        <f>U23+Y23+AC23</f>
        <v>-20</v>
      </c>
      <c r="AG23" s="246"/>
      <c r="AH23" s="246"/>
      <c r="AI23" s="63"/>
      <c r="AJ23" s="258"/>
      <c r="AK23" s="258"/>
      <c r="AL23" s="258"/>
      <c r="AM23" s="258"/>
      <c r="AN23" s="258"/>
      <c r="AO23" s="63"/>
      <c r="AP23" s="63"/>
      <c r="AQ23" s="63"/>
      <c r="AR23" s="63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>
        <v>5</v>
      </c>
      <c r="BN23" s="246"/>
      <c r="BO23" s="246"/>
      <c r="BP23" s="246"/>
      <c r="BQ23" s="246">
        <v>5</v>
      </c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>
        <f>SUM(AS23:CF23)</f>
        <v>10</v>
      </c>
      <c r="CH23" s="246"/>
    </row>
    <row r="24" spans="2:94" s="73" customFormat="1" ht="12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"/>
      <c r="AK24" s="7"/>
      <c r="AL24" s="7"/>
      <c r="AM24" s="7"/>
      <c r="AN24" s="7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88"/>
      <c r="CJ24" s="88"/>
      <c r="CK24" s="88"/>
      <c r="CL24" s="88"/>
      <c r="CM24" s="88"/>
      <c r="CN24" s="88"/>
      <c r="CO24" s="88"/>
      <c r="CP24" s="88"/>
    </row>
    <row r="25" spans="2:94" s="71" customFormat="1" ht="12">
      <c r="B25" s="249" t="s">
        <v>495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81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87"/>
      <c r="CJ25" s="87"/>
      <c r="CK25" s="87"/>
      <c r="CL25" s="87"/>
      <c r="CM25" s="87"/>
      <c r="CN25" s="87"/>
      <c r="CO25" s="87"/>
      <c r="CP25" s="87"/>
    </row>
    <row r="26" spans="2:86" ht="12">
      <c r="B26" s="269" t="s">
        <v>246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46" t="s">
        <v>208</v>
      </c>
      <c r="M26" s="246"/>
      <c r="N26" s="246"/>
      <c r="O26" s="246"/>
      <c r="P26" s="246"/>
      <c r="Q26" s="246"/>
      <c r="R26" s="245">
        <v>0</v>
      </c>
      <c r="S26" s="245"/>
      <c r="T26" s="245"/>
      <c r="U26" s="246">
        <f>INT((AS26*Basics!$N$11+AU26*Basics!$N$12+AW26*Basics!$N$13+AY26*Basics!$N$14+BA26*Basics!$N$15+BC26*Basics!$N$16+BE26*Basics!$N$17+BG26*Basics!$N$19+BI26*Basics!$N$20+BK26*Basics!$N$21+BM26*Basics!$N$22+BO26*Basics!$N$23+BQ26*Basics!$N$24+BS26*Basics!$N$25+BU26*Basics!$N$27+BW26*Basics!$N$28+BY26*Basics!$N$29+CA26*Basics!$N$30+CC26*Basics!$N$31+CE26*Basics!$N$32)/CG26)</f>
        <v>0</v>
      </c>
      <c r="V26" s="246"/>
      <c r="W26" s="246"/>
      <c r="X26" s="246"/>
      <c r="Y26" s="246">
        <f>IF(R26&gt;20,R26+60,LOOKUP(R26,Data!C$3:C$23,Data!D$3:D$23))</f>
        <v>-20</v>
      </c>
      <c r="Z26" s="246"/>
      <c r="AA26" s="246"/>
      <c r="AB26" s="246"/>
      <c r="AC26" s="245"/>
      <c r="AD26" s="245"/>
      <c r="AE26" s="245"/>
      <c r="AF26" s="246">
        <f>U26+Y26+AC26</f>
        <v>-20</v>
      </c>
      <c r="AG26" s="246"/>
      <c r="AH26" s="246"/>
      <c r="AI26" s="19"/>
      <c r="AJ26" s="246"/>
      <c r="AK26" s="246"/>
      <c r="AL26" s="246"/>
      <c r="AM26" s="246"/>
      <c r="AN26" s="246"/>
      <c r="AO26" s="19"/>
      <c r="AP26" s="19"/>
      <c r="AQ26" s="19"/>
      <c r="AR26" s="19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>
        <v>1</v>
      </c>
      <c r="BP26" s="246"/>
      <c r="BQ26" s="246">
        <v>2</v>
      </c>
      <c r="BR26" s="246"/>
      <c r="BS26" s="246">
        <v>7</v>
      </c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>
        <f>SUM(AS26:CF26)</f>
        <v>10</v>
      </c>
      <c r="CH26" s="246"/>
    </row>
    <row r="27" spans="2:86" ht="12">
      <c r="B27" s="269" t="s">
        <v>247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46" t="s">
        <v>208</v>
      </c>
      <c r="M27" s="246"/>
      <c r="N27" s="246"/>
      <c r="O27" s="246"/>
      <c r="P27" s="246"/>
      <c r="Q27" s="246"/>
      <c r="R27" s="245">
        <v>0</v>
      </c>
      <c r="S27" s="245"/>
      <c r="T27" s="245"/>
      <c r="U27" s="246">
        <f>INT((AS27*Basics!$N$11+AU27*Basics!$N$12+AW27*Basics!$N$13+AY27*Basics!$N$14+BA27*Basics!$N$15+BC27*Basics!$N$16+BE27*Basics!$N$17+BG27*Basics!$N$19+BI27*Basics!$N$20+BK27*Basics!$N$21+BM27*Basics!$N$22+BO27*Basics!$N$23+BQ27*Basics!$N$24+BS27*Basics!$N$25+BU27*Basics!$N$27+BW27*Basics!$N$28+BY27*Basics!$N$29+CA27*Basics!$N$30+CC27*Basics!$N$31+CE27*Basics!$N$32)/CG27)</f>
        <v>0</v>
      </c>
      <c r="V27" s="246"/>
      <c r="W27" s="246"/>
      <c r="X27" s="246"/>
      <c r="Y27" s="246">
        <f>IF(R27&gt;20,R27+60,LOOKUP(R27,Data!C$3:C$23,Data!D$3:D$23))</f>
        <v>-20</v>
      </c>
      <c r="Z27" s="246"/>
      <c r="AA27" s="246"/>
      <c r="AB27" s="246"/>
      <c r="AC27" s="245"/>
      <c r="AD27" s="245"/>
      <c r="AE27" s="245"/>
      <c r="AF27" s="246">
        <f>U27+Y27+AC27</f>
        <v>-20</v>
      </c>
      <c r="AG27" s="246"/>
      <c r="AH27" s="246"/>
      <c r="AI27" s="19"/>
      <c r="AJ27" s="246"/>
      <c r="AK27" s="246"/>
      <c r="AL27" s="246"/>
      <c r="AM27" s="246"/>
      <c r="AN27" s="246"/>
      <c r="AO27" s="19"/>
      <c r="AP27" s="19"/>
      <c r="AQ27" s="19"/>
      <c r="AR27" s="19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>
        <v>5</v>
      </c>
      <c r="BL27" s="246"/>
      <c r="BM27" s="246"/>
      <c r="BN27" s="246"/>
      <c r="BO27" s="246">
        <v>1</v>
      </c>
      <c r="BP27" s="246"/>
      <c r="BQ27" s="246">
        <v>2</v>
      </c>
      <c r="BR27" s="246"/>
      <c r="BS27" s="246">
        <v>2</v>
      </c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>
        <f>SUM(AS27:CF27)</f>
        <v>10</v>
      </c>
      <c r="CH27" s="246"/>
    </row>
    <row r="28" spans="2:86" ht="12">
      <c r="B28" s="269" t="s">
        <v>270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46" t="s">
        <v>208</v>
      </c>
      <c r="M28" s="246"/>
      <c r="N28" s="246"/>
      <c r="O28" s="246"/>
      <c r="P28" s="246"/>
      <c r="Q28" s="246"/>
      <c r="R28" s="245">
        <v>0</v>
      </c>
      <c r="S28" s="245"/>
      <c r="T28" s="245"/>
      <c r="U28" s="246">
        <f>INT((AS28*Basics!$N$11+AU28*Basics!$N$12+AW28*Basics!$N$13+AY28*Basics!$N$14+BA28*Basics!$N$15+BC28*Basics!$N$16+BE28*Basics!$N$17+BG28*Basics!$N$19+BI28*Basics!$N$20+BK28*Basics!$N$21+BM28*Basics!$N$22+BO28*Basics!$N$23+BQ28*Basics!$N$24+BS28*Basics!$N$25+BU28*Basics!$N$27+BW28*Basics!$N$28+BY28*Basics!$N$29+CA28*Basics!$N$30+CC28*Basics!$N$31+CE28*Basics!$N$32)/CG28)</f>
        <v>0</v>
      </c>
      <c r="V28" s="246"/>
      <c r="W28" s="246"/>
      <c r="X28" s="246"/>
      <c r="Y28" s="246">
        <f>IF(R28&gt;20,R28+60,LOOKUP(R28,Data!C$3:C$23,Data!D$3:D$23))</f>
        <v>-20</v>
      </c>
      <c r="Z28" s="246"/>
      <c r="AA28" s="246"/>
      <c r="AB28" s="246"/>
      <c r="AC28" s="245"/>
      <c r="AD28" s="245"/>
      <c r="AE28" s="245"/>
      <c r="AF28" s="246">
        <f>U28+Y28+AC28</f>
        <v>-20</v>
      </c>
      <c r="AG28" s="246"/>
      <c r="AH28" s="246"/>
      <c r="AI28" s="19"/>
      <c r="AJ28" s="246"/>
      <c r="AK28" s="246"/>
      <c r="AL28" s="246"/>
      <c r="AM28" s="246"/>
      <c r="AN28" s="246"/>
      <c r="AO28" s="19"/>
      <c r="AP28" s="19"/>
      <c r="AQ28" s="19"/>
      <c r="AR28" s="19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>
        <v>2</v>
      </c>
      <c r="BH28" s="246"/>
      <c r="BI28" s="246"/>
      <c r="BJ28" s="246"/>
      <c r="BK28" s="246">
        <v>3</v>
      </c>
      <c r="BL28" s="246"/>
      <c r="BM28" s="246"/>
      <c r="BN28" s="246"/>
      <c r="BO28" s="246">
        <v>1</v>
      </c>
      <c r="BP28" s="246"/>
      <c r="BQ28" s="246">
        <v>2</v>
      </c>
      <c r="BR28" s="246"/>
      <c r="BS28" s="246">
        <v>2</v>
      </c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>
        <f>SUM(AS28:CF28)</f>
        <v>10</v>
      </c>
      <c r="CH28" s="246"/>
    </row>
    <row r="29" spans="2:86" ht="12">
      <c r="B29" s="270" t="s">
        <v>17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46" t="s">
        <v>208</v>
      </c>
      <c r="M29" s="246"/>
      <c r="N29" s="246"/>
      <c r="O29" s="246"/>
      <c r="P29" s="246"/>
      <c r="Q29" s="246"/>
      <c r="R29" s="267">
        <f>INT(AVERAGE(R26:T28))+1</f>
        <v>1</v>
      </c>
      <c r="S29" s="267"/>
      <c r="T29" s="267"/>
      <c r="U29" s="246">
        <f>INT((AS29*Basics!$N$11+AU29*Basics!$N$12+AW29*Basics!$N$13+AY29*Basics!$N$14+BA29*Basics!$N$15+BC29*Basics!$N$16+BE29*Basics!$N$17+BG29*Basics!$N$19+BI29*Basics!$N$20+BK29*Basics!$N$21+BM29*Basics!$N$22+BO29*Basics!$N$23+BQ29*Basics!$N$24+BS29*Basics!$N$25+BU29*Basics!$N$27+BW29*Basics!$N$28+BY29*Basics!$N$29+CA29*Basics!$N$30+CC29*Basics!$N$31+CE29*Basics!$N$32)/CG29)</f>
        <v>0</v>
      </c>
      <c r="V29" s="246"/>
      <c r="W29" s="246"/>
      <c r="X29" s="246"/>
      <c r="Y29" s="246">
        <f>IF(R29&gt;20,R29+60,LOOKUP(R29,Data!C$3:C$23,Data!D$3:D$23))</f>
        <v>8</v>
      </c>
      <c r="Z29" s="246"/>
      <c r="AA29" s="246"/>
      <c r="AB29" s="246"/>
      <c r="AC29" s="245"/>
      <c r="AD29" s="245"/>
      <c r="AE29" s="245"/>
      <c r="AF29" s="246">
        <f>U29+Y29+AC29</f>
        <v>8</v>
      </c>
      <c r="AG29" s="246"/>
      <c r="AH29" s="246"/>
      <c r="AI29" s="19"/>
      <c r="AJ29" s="251"/>
      <c r="AK29" s="251"/>
      <c r="AL29" s="251"/>
      <c r="AM29" s="251"/>
      <c r="AN29" s="251"/>
      <c r="AO29" s="19"/>
      <c r="AP29" s="19"/>
      <c r="AQ29" s="19"/>
      <c r="AR29" s="19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>
        <v>1</v>
      </c>
      <c r="BH29" s="246"/>
      <c r="BI29" s="246">
        <v>1</v>
      </c>
      <c r="BJ29" s="246"/>
      <c r="BK29" s="246">
        <v>1</v>
      </c>
      <c r="BL29" s="246"/>
      <c r="BM29" s="246">
        <v>1</v>
      </c>
      <c r="BN29" s="246"/>
      <c r="BO29" s="246">
        <v>2</v>
      </c>
      <c r="BP29" s="246"/>
      <c r="BQ29" s="246">
        <v>2</v>
      </c>
      <c r="BR29" s="246"/>
      <c r="BS29" s="246">
        <v>2</v>
      </c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>
        <f>SUM(AS29:CF29)</f>
        <v>10</v>
      </c>
      <c r="CH29" s="246"/>
    </row>
    <row r="30" spans="2:94" s="71" customFormat="1" ht="12">
      <c r="B30" s="249" t="s">
        <v>608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81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87"/>
      <c r="CJ30" s="87"/>
      <c r="CK30" s="87"/>
      <c r="CL30" s="87"/>
      <c r="CM30" s="87"/>
      <c r="CN30" s="87"/>
      <c r="CO30" s="87"/>
      <c r="CP30" s="87"/>
    </row>
    <row r="31" spans="2:94" s="19" customFormat="1" ht="12">
      <c r="B31" s="269" t="s">
        <v>518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46" t="s">
        <v>208</v>
      </c>
      <c r="M31" s="246"/>
      <c r="N31" s="246"/>
      <c r="O31" s="246"/>
      <c r="P31" s="246"/>
      <c r="Q31" s="246"/>
      <c r="R31" s="245">
        <v>0</v>
      </c>
      <c r="S31" s="245"/>
      <c r="T31" s="245"/>
      <c r="U31" s="246">
        <f>INT((AS31*Basics!$N$11+AU31*Basics!$N$12+AW31*Basics!$N$13+AY31*Basics!$N$14+BA31*Basics!$N$15+BC31*Basics!$N$16+BE31*Basics!$N$17+BG31*Basics!$N$19+BI31*Basics!$N$20+BK31*Basics!$N$21+BM31*Basics!$N$22+BO31*Basics!$N$23+BQ31*Basics!$N$24+BS31*Basics!$N$25+BU31*Basics!$N$27+BW31*Basics!$N$28+BY31*Basics!$N$29+CA31*Basics!$N$30+CC31*Basics!$N$31+CE31*Basics!$N$32)/CG31)</f>
        <v>0</v>
      </c>
      <c r="V31" s="246"/>
      <c r="W31" s="246"/>
      <c r="X31" s="246"/>
      <c r="Y31" s="246">
        <f>IF(R31&gt;20,R31+60,LOOKUP(R31,Data!C$3:C$23,Data!D$3:D$23))</f>
        <v>-20</v>
      </c>
      <c r="Z31" s="246"/>
      <c r="AA31" s="246"/>
      <c r="AB31" s="246"/>
      <c r="AC31" s="245"/>
      <c r="AD31" s="245"/>
      <c r="AE31" s="245"/>
      <c r="AF31" s="246">
        <f>U31+Y31+AC31</f>
        <v>-20</v>
      </c>
      <c r="AG31" s="246"/>
      <c r="AH31" s="246"/>
      <c r="AI31" s="20"/>
      <c r="AJ31" s="246"/>
      <c r="AK31" s="246"/>
      <c r="AL31" s="246"/>
      <c r="AM31" s="246"/>
      <c r="AN31" s="246"/>
      <c r="AO31" s="20"/>
      <c r="AP31" s="20"/>
      <c r="AQ31" s="20"/>
      <c r="AR31" s="20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>
        <v>4</v>
      </c>
      <c r="BJ31" s="246"/>
      <c r="BK31" s="246"/>
      <c r="BL31" s="246"/>
      <c r="BM31" s="246">
        <v>2</v>
      </c>
      <c r="BN31" s="246"/>
      <c r="BO31" s="246">
        <v>1</v>
      </c>
      <c r="BP31" s="246"/>
      <c r="BQ31" s="246">
        <v>2</v>
      </c>
      <c r="BR31" s="246"/>
      <c r="BS31" s="246">
        <v>1</v>
      </c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>
        <f>SUM(AS31:CF31)</f>
        <v>10</v>
      </c>
      <c r="CH31" s="246"/>
      <c r="CI31" s="87"/>
      <c r="CJ31" s="87"/>
      <c r="CK31" s="87"/>
      <c r="CL31" s="87"/>
      <c r="CM31" s="87"/>
      <c r="CN31" s="87"/>
      <c r="CO31" s="87"/>
      <c r="CP31" s="87"/>
    </row>
    <row r="32" spans="2:86" ht="12">
      <c r="B32" s="269" t="s">
        <v>269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46" t="s">
        <v>208</v>
      </c>
      <c r="M32" s="246"/>
      <c r="N32" s="246"/>
      <c r="O32" s="246"/>
      <c r="P32" s="246"/>
      <c r="Q32" s="246"/>
      <c r="R32" s="245">
        <v>0</v>
      </c>
      <c r="S32" s="245"/>
      <c r="T32" s="245"/>
      <c r="U32" s="246">
        <f>INT((AS32*Basics!$N$11+AU32*Basics!$N$12+AW32*Basics!$N$13+AY32*Basics!$N$14+BA32*Basics!$N$15+BC32*Basics!$N$16+BE32*Basics!$N$17+BG32*Basics!$N$19+BI32*Basics!$N$20+BK32*Basics!$N$21+BM32*Basics!$N$22+BO32*Basics!$N$23+BQ32*Basics!$N$24+BS32*Basics!$N$25+BU32*Basics!$N$27+BW32*Basics!$N$28+BY32*Basics!$N$29+CA32*Basics!$N$30+CC32*Basics!$N$31+CE32*Basics!$N$32)/CG32)</f>
        <v>0</v>
      </c>
      <c r="V32" s="246"/>
      <c r="W32" s="246"/>
      <c r="X32" s="246"/>
      <c r="Y32" s="246">
        <f>IF(R32&gt;20,R32+60,LOOKUP(R32,Data!C$3:C$23,Data!D$3:D$23))</f>
        <v>-20</v>
      </c>
      <c r="Z32" s="246"/>
      <c r="AA32" s="246"/>
      <c r="AB32" s="246"/>
      <c r="AC32" s="245"/>
      <c r="AD32" s="245"/>
      <c r="AE32" s="245"/>
      <c r="AF32" s="246">
        <f>U32+Y32+AC32</f>
        <v>-20</v>
      </c>
      <c r="AG32" s="246"/>
      <c r="AH32" s="246"/>
      <c r="AI32" s="3"/>
      <c r="AJ32" s="246"/>
      <c r="AK32" s="246"/>
      <c r="AL32" s="246"/>
      <c r="AM32" s="246"/>
      <c r="AN32" s="246"/>
      <c r="AO32" s="3"/>
      <c r="AP32" s="3"/>
      <c r="AQ32" s="3"/>
      <c r="AR32" s="3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>
        <v>5</v>
      </c>
      <c r="BL32" s="246"/>
      <c r="BM32" s="246"/>
      <c r="BN32" s="246"/>
      <c r="BO32" s="246">
        <v>1</v>
      </c>
      <c r="BP32" s="246"/>
      <c r="BQ32" s="246">
        <v>2</v>
      </c>
      <c r="BR32" s="246"/>
      <c r="BS32" s="246">
        <v>2</v>
      </c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>
        <f>SUM(AS32:CF32)</f>
        <v>10</v>
      </c>
      <c r="CH32" s="246"/>
    </row>
    <row r="33" spans="2:86" ht="12">
      <c r="B33" s="269" t="s">
        <v>14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46" t="s">
        <v>208</v>
      </c>
      <c r="M33" s="246"/>
      <c r="N33" s="246"/>
      <c r="O33" s="246"/>
      <c r="P33" s="246"/>
      <c r="Q33" s="246"/>
      <c r="R33" s="245">
        <v>0</v>
      </c>
      <c r="S33" s="245"/>
      <c r="T33" s="245"/>
      <c r="U33" s="246">
        <f>INT((AS33*Basics!$N$11+AU33*Basics!$N$12+AW33*Basics!$N$13+AY33*Basics!$N$14+BA33*Basics!$N$15+BC33*Basics!$N$16+BE33*Basics!$N$17+BG33*Basics!$N$19+BI33*Basics!$N$20+BK33*Basics!$N$21+BM33*Basics!$N$22+BO33*Basics!$N$23+BQ33*Basics!$N$24+BS33*Basics!$N$25+BU33*Basics!$N$27+BW33*Basics!$N$28+BY33*Basics!$N$29+CA33*Basics!$N$30+CC33*Basics!$N$31+CE33*Basics!$N$32)/CG33)</f>
        <v>0</v>
      </c>
      <c r="V33" s="246"/>
      <c r="W33" s="246"/>
      <c r="X33" s="246"/>
      <c r="Y33" s="246">
        <f>IF(R33&gt;20,R33+60,LOOKUP(R33,Data!C$3:C$23,Data!D$3:D$23))</f>
        <v>-20</v>
      </c>
      <c r="Z33" s="246"/>
      <c r="AA33" s="246"/>
      <c r="AB33" s="246"/>
      <c r="AC33" s="245"/>
      <c r="AD33" s="245"/>
      <c r="AE33" s="245"/>
      <c r="AF33" s="246">
        <f>U33+Y33+AC33</f>
        <v>-20</v>
      </c>
      <c r="AG33" s="246"/>
      <c r="AH33" s="246"/>
      <c r="AI33" s="19"/>
      <c r="AJ33" s="246"/>
      <c r="AK33" s="246"/>
      <c r="AL33" s="246"/>
      <c r="AM33" s="246"/>
      <c r="AN33" s="246"/>
      <c r="AO33" s="19"/>
      <c r="AP33" s="19"/>
      <c r="AQ33" s="19"/>
      <c r="AR33" s="19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>
        <v>1</v>
      </c>
      <c r="BL33" s="246"/>
      <c r="BM33" s="246">
        <v>6</v>
      </c>
      <c r="BN33" s="246"/>
      <c r="BO33" s="246">
        <v>1</v>
      </c>
      <c r="BP33" s="246"/>
      <c r="BQ33" s="246">
        <v>1</v>
      </c>
      <c r="BR33" s="246"/>
      <c r="BS33" s="246">
        <v>1</v>
      </c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>
        <f>SUM(AS33:CF33)</f>
        <v>10</v>
      </c>
      <c r="CH33" s="246"/>
    </row>
    <row r="34" spans="2:86" ht="12">
      <c r="B34" s="269" t="s">
        <v>15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46" t="s">
        <v>208</v>
      </c>
      <c r="M34" s="246"/>
      <c r="N34" s="246"/>
      <c r="O34" s="246"/>
      <c r="P34" s="246"/>
      <c r="Q34" s="246"/>
      <c r="R34" s="245">
        <v>0</v>
      </c>
      <c r="S34" s="245"/>
      <c r="T34" s="245"/>
      <c r="U34" s="246">
        <f>INT((AS34*Basics!$N$11+AU34*Basics!$N$12+AW34*Basics!$N$13+AY34*Basics!$N$14+BA34*Basics!$N$15+BC34*Basics!$N$16+BE34*Basics!$N$17+BG34*Basics!$N$19+BI34*Basics!$N$20+BK34*Basics!$N$21+BM34*Basics!$N$22+BO34*Basics!$N$23+BQ34*Basics!$N$24+BS34*Basics!$N$25+BU34*Basics!$N$27+BW34*Basics!$N$28+BY34*Basics!$N$29+CA34*Basics!$N$30+CC34*Basics!$N$31+CE34*Basics!$N$32)/CG34)</f>
        <v>0</v>
      </c>
      <c r="V34" s="246"/>
      <c r="W34" s="246"/>
      <c r="X34" s="246"/>
      <c r="Y34" s="246">
        <f>IF(R34&gt;20,R34+60,LOOKUP(R34,Data!C$3:C$23,Data!D$3:D$23))</f>
        <v>-20</v>
      </c>
      <c r="Z34" s="246"/>
      <c r="AA34" s="246"/>
      <c r="AB34" s="246"/>
      <c r="AC34" s="245"/>
      <c r="AD34" s="245"/>
      <c r="AE34" s="245"/>
      <c r="AF34" s="246">
        <f>U34+Y34+AC34</f>
        <v>-20</v>
      </c>
      <c r="AG34" s="246"/>
      <c r="AH34" s="246"/>
      <c r="AI34" s="19"/>
      <c r="AJ34" s="246"/>
      <c r="AK34" s="246"/>
      <c r="AL34" s="246"/>
      <c r="AM34" s="246"/>
      <c r="AN34" s="246"/>
      <c r="AO34" s="19"/>
      <c r="AP34" s="19"/>
      <c r="AQ34" s="19"/>
      <c r="AR34" s="19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>
        <v>2</v>
      </c>
      <c r="BJ34" s="246"/>
      <c r="BK34" s="246">
        <v>2</v>
      </c>
      <c r="BL34" s="246"/>
      <c r="BM34" s="246"/>
      <c r="BN34" s="246"/>
      <c r="BO34" s="246">
        <v>2</v>
      </c>
      <c r="BP34" s="246"/>
      <c r="BQ34" s="246">
        <v>2</v>
      </c>
      <c r="BR34" s="246"/>
      <c r="BS34" s="246">
        <v>2</v>
      </c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>
        <f>SUM(AS34:CF34)</f>
        <v>10</v>
      </c>
      <c r="CH34" s="246"/>
    </row>
    <row r="35" spans="2:86" ht="12">
      <c r="B35" s="269" t="s">
        <v>16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46" t="s">
        <v>208</v>
      </c>
      <c r="M35" s="246"/>
      <c r="N35" s="246"/>
      <c r="O35" s="246"/>
      <c r="P35" s="246"/>
      <c r="Q35" s="246"/>
      <c r="R35" s="245">
        <v>0</v>
      </c>
      <c r="S35" s="245"/>
      <c r="T35" s="245"/>
      <c r="U35" s="246">
        <f>INT((AS35*Basics!$N$11+AU35*Basics!$N$12+AW35*Basics!$N$13+AY35*Basics!$N$14+BA35*Basics!$N$15+BC35*Basics!$N$16+BE35*Basics!$N$17+BG35*Basics!$N$19+BI35*Basics!$N$20+BK35*Basics!$N$21+BM35*Basics!$N$22+BO35*Basics!$N$23+BQ35*Basics!$N$24+BS35*Basics!$N$25+BU35*Basics!$N$27+BW35*Basics!$N$28+BY35*Basics!$N$29+CA35*Basics!$N$30+CC35*Basics!$N$31+CE35*Basics!$N$32)/CG35)</f>
        <v>0</v>
      </c>
      <c r="V35" s="246"/>
      <c r="W35" s="246"/>
      <c r="X35" s="246"/>
      <c r="Y35" s="246">
        <f>IF(R35&gt;20,R35+60,LOOKUP(R35,Data!C$3:C$23,Data!D$3:D$23))</f>
        <v>-20</v>
      </c>
      <c r="Z35" s="246"/>
      <c r="AA35" s="246"/>
      <c r="AB35" s="246"/>
      <c r="AC35" s="245"/>
      <c r="AD35" s="245"/>
      <c r="AE35" s="245"/>
      <c r="AF35" s="246">
        <f>U35+Y35+AC35</f>
        <v>-20</v>
      </c>
      <c r="AG35" s="246"/>
      <c r="AH35" s="246"/>
      <c r="AI35" s="19"/>
      <c r="AJ35" s="246"/>
      <c r="AK35" s="246"/>
      <c r="AL35" s="246"/>
      <c r="AM35" s="246"/>
      <c r="AN35" s="246"/>
      <c r="AO35" s="19"/>
      <c r="AP35" s="19"/>
      <c r="AQ35" s="19"/>
      <c r="AR35" s="19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>
        <v>2</v>
      </c>
      <c r="BP35" s="246"/>
      <c r="BQ35" s="246">
        <v>2</v>
      </c>
      <c r="BR35" s="246"/>
      <c r="BS35" s="246">
        <v>6</v>
      </c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>
        <f>SUM(AS35:CF35)</f>
        <v>10</v>
      </c>
      <c r="CH35" s="246"/>
    </row>
  </sheetData>
  <mergeCells count="766">
    <mergeCell ref="CC23:CD23"/>
    <mergeCell ref="CE23:CF23"/>
    <mergeCell ref="CG23:CH23"/>
    <mergeCell ref="BY29:BZ29"/>
    <mergeCell ref="CA29:CB29"/>
    <mergeCell ref="B22:AH22"/>
    <mergeCell ref="CC29:CD29"/>
    <mergeCell ref="CE29:CF29"/>
    <mergeCell ref="CG29:CH29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J29:AK29"/>
    <mergeCell ref="AL29:AN29"/>
    <mergeCell ref="AS29:AT29"/>
    <mergeCell ref="AU29:AV29"/>
    <mergeCell ref="AW29:AX29"/>
    <mergeCell ref="AY29:AZ29"/>
    <mergeCell ref="CA35:CB35"/>
    <mergeCell ref="CC35:CD35"/>
    <mergeCell ref="CE35:CF35"/>
    <mergeCell ref="CG35:CH35"/>
    <mergeCell ref="L29:Q29"/>
    <mergeCell ref="R29:T29"/>
    <mergeCell ref="U29:X29"/>
    <mergeCell ref="Y29:AB29"/>
    <mergeCell ref="AC29:AE29"/>
    <mergeCell ref="AF29:AH29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BK35:BL35"/>
    <mergeCell ref="BM35:BN35"/>
    <mergeCell ref="AL35:AN35"/>
    <mergeCell ref="AS35:AT35"/>
    <mergeCell ref="AU35:AV35"/>
    <mergeCell ref="AW35:AX35"/>
    <mergeCell ref="AY35:AZ35"/>
    <mergeCell ref="BA35:BB35"/>
    <mergeCell ref="CA34:CB34"/>
    <mergeCell ref="CC34:CD34"/>
    <mergeCell ref="CE34:CF34"/>
    <mergeCell ref="CG34:CH34"/>
    <mergeCell ref="R35:T35"/>
    <mergeCell ref="U35:X35"/>
    <mergeCell ref="Y35:AB35"/>
    <mergeCell ref="AC35:AE35"/>
    <mergeCell ref="AF35:AH35"/>
    <mergeCell ref="AJ35:AK35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L34:AN34"/>
    <mergeCell ref="AS34:AT34"/>
    <mergeCell ref="AU34:AV34"/>
    <mergeCell ref="AW34:AX34"/>
    <mergeCell ref="AY34:AZ34"/>
    <mergeCell ref="BA34:BB34"/>
    <mergeCell ref="CC33:CD33"/>
    <mergeCell ref="CE33:CF33"/>
    <mergeCell ref="CG33:CH33"/>
    <mergeCell ref="L34:Q34"/>
    <mergeCell ref="R34:T34"/>
    <mergeCell ref="U34:X34"/>
    <mergeCell ref="Y34:AB34"/>
    <mergeCell ref="AC34:AE34"/>
    <mergeCell ref="AF34:AH34"/>
    <mergeCell ref="AJ34:AK3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CE31:CF31"/>
    <mergeCell ref="CG31:CH31"/>
    <mergeCell ref="L33:Q33"/>
    <mergeCell ref="R33:T33"/>
    <mergeCell ref="U33:X33"/>
    <mergeCell ref="Y33:AB33"/>
    <mergeCell ref="AC33:AE33"/>
    <mergeCell ref="AF33:AH33"/>
    <mergeCell ref="AJ33:AK33"/>
    <mergeCell ref="AL33:AN33"/>
    <mergeCell ref="BO31:BP31"/>
    <mergeCell ref="BQ31:BR31"/>
    <mergeCell ref="BS31:BT31"/>
    <mergeCell ref="BU31:BV31"/>
    <mergeCell ref="BW31:BX31"/>
    <mergeCell ref="BY31:BZ31"/>
    <mergeCell ref="BC31:BD31"/>
    <mergeCell ref="BE31:BF31"/>
    <mergeCell ref="BG31:BH31"/>
    <mergeCell ref="BI31:BJ31"/>
    <mergeCell ref="BK31:BL31"/>
    <mergeCell ref="BM31:BN31"/>
    <mergeCell ref="AL31:AN31"/>
    <mergeCell ref="AS31:AT31"/>
    <mergeCell ref="AU31:AV31"/>
    <mergeCell ref="AW31:AX31"/>
    <mergeCell ref="AY31:AZ31"/>
    <mergeCell ref="BA31:BB31"/>
    <mergeCell ref="R31:T31"/>
    <mergeCell ref="U31:X31"/>
    <mergeCell ref="Y31:AB31"/>
    <mergeCell ref="AC31:AE31"/>
    <mergeCell ref="AF31:AH31"/>
    <mergeCell ref="AJ31:AK31"/>
    <mergeCell ref="B31:K31"/>
    <mergeCell ref="B33:K33"/>
    <mergeCell ref="B34:K34"/>
    <mergeCell ref="B35:K35"/>
    <mergeCell ref="B29:K29"/>
    <mergeCell ref="L31:Q31"/>
    <mergeCell ref="L35:Q35"/>
    <mergeCell ref="B28:K28"/>
    <mergeCell ref="L28:Q28"/>
    <mergeCell ref="L32:Q32"/>
    <mergeCell ref="BW28:BX28"/>
    <mergeCell ref="BY28:BZ28"/>
    <mergeCell ref="CA28:CB28"/>
    <mergeCell ref="AY28:AZ28"/>
    <mergeCell ref="BA28:BB28"/>
    <mergeCell ref="BC28:BD28"/>
    <mergeCell ref="BE28:BF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BG28:BH28"/>
    <mergeCell ref="BI28:BJ28"/>
    <mergeCell ref="AF28:AH28"/>
    <mergeCell ref="AJ28:AK28"/>
    <mergeCell ref="AL28:AN28"/>
    <mergeCell ref="AS28:AT28"/>
    <mergeCell ref="AU28:AV28"/>
    <mergeCell ref="AW28:AX28"/>
    <mergeCell ref="R28:T28"/>
    <mergeCell ref="U28:X28"/>
    <mergeCell ref="Y28:AB28"/>
    <mergeCell ref="AC28:AE28"/>
    <mergeCell ref="BW27:BX27"/>
    <mergeCell ref="BY27:BZ27"/>
    <mergeCell ref="AY27:AZ27"/>
    <mergeCell ref="BA27:BB27"/>
    <mergeCell ref="BC27:BD27"/>
    <mergeCell ref="BE27:BF27"/>
    <mergeCell ref="CA27:CB27"/>
    <mergeCell ref="CC27:CD27"/>
    <mergeCell ref="CE27:CF27"/>
    <mergeCell ref="CG27:CH27"/>
    <mergeCell ref="BK27:BL27"/>
    <mergeCell ref="BM27:BN27"/>
    <mergeCell ref="BO27:BP27"/>
    <mergeCell ref="BQ27:BR27"/>
    <mergeCell ref="BS27:BT27"/>
    <mergeCell ref="BU27:BV27"/>
    <mergeCell ref="BG27:BH27"/>
    <mergeCell ref="BI27:BJ27"/>
    <mergeCell ref="AF27:AH27"/>
    <mergeCell ref="AJ27:AK27"/>
    <mergeCell ref="AL27:AN27"/>
    <mergeCell ref="AS27:AT27"/>
    <mergeCell ref="AU27:AV27"/>
    <mergeCell ref="AW27:AX27"/>
    <mergeCell ref="B27:K27"/>
    <mergeCell ref="L27:Q27"/>
    <mergeCell ref="R27:T27"/>
    <mergeCell ref="U27:X27"/>
    <mergeCell ref="Y27:AB27"/>
    <mergeCell ref="AC27:AE27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L26:AN26"/>
    <mergeCell ref="AS26:AT26"/>
    <mergeCell ref="AU26:AV26"/>
    <mergeCell ref="AW26:AX26"/>
    <mergeCell ref="AY26:AZ26"/>
    <mergeCell ref="BA26:BB26"/>
    <mergeCell ref="R26:T26"/>
    <mergeCell ref="U26:X26"/>
    <mergeCell ref="Y26:AB26"/>
    <mergeCell ref="AC26:AE26"/>
    <mergeCell ref="AF26:AH26"/>
    <mergeCell ref="AJ26:AK26"/>
    <mergeCell ref="AU32:AV32"/>
    <mergeCell ref="AW32:AX32"/>
    <mergeCell ref="AY32:AZ32"/>
    <mergeCell ref="BA32:BB32"/>
    <mergeCell ref="R32:T32"/>
    <mergeCell ref="U32:X32"/>
    <mergeCell ref="Y32:AB32"/>
    <mergeCell ref="AC32:AE32"/>
    <mergeCell ref="AF32:AH32"/>
    <mergeCell ref="AJ32:AK32"/>
    <mergeCell ref="CG32:CH32"/>
    <mergeCell ref="BM32:BN32"/>
    <mergeCell ref="BO32:BP32"/>
    <mergeCell ref="BQ32:BR32"/>
    <mergeCell ref="BS32:BT32"/>
    <mergeCell ref="CE32:CF32"/>
    <mergeCell ref="CC32:CD32"/>
    <mergeCell ref="CE17:CF17"/>
    <mergeCell ref="CG17:CH17"/>
    <mergeCell ref="BU17:BV17"/>
    <mergeCell ref="BW17:BX17"/>
    <mergeCell ref="CA26:CB26"/>
    <mergeCell ref="CC26:CD26"/>
    <mergeCell ref="CE26:CF26"/>
    <mergeCell ref="CG26:CH26"/>
    <mergeCell ref="BW21:BX21"/>
    <mergeCell ref="BY21:BZ21"/>
    <mergeCell ref="CA31:CB31"/>
    <mergeCell ref="CC31:CD31"/>
    <mergeCell ref="L26:Q26"/>
    <mergeCell ref="BQ17:BR17"/>
    <mergeCell ref="BS17:BT17"/>
    <mergeCell ref="BC32:BD32"/>
    <mergeCell ref="BU32:BV32"/>
    <mergeCell ref="BW32:BX32"/>
    <mergeCell ref="BK32:BL32"/>
    <mergeCell ref="AL32:AN32"/>
    <mergeCell ref="AS32:AT32"/>
    <mergeCell ref="AW17:AX17"/>
    <mergeCell ref="CC17:CD17"/>
    <mergeCell ref="BE32:BF32"/>
    <mergeCell ref="BG32:BH32"/>
    <mergeCell ref="BM17:BN17"/>
    <mergeCell ref="BO17:BP17"/>
    <mergeCell ref="BE17:BF17"/>
    <mergeCell ref="BG17:BH17"/>
    <mergeCell ref="BI17:BJ17"/>
    <mergeCell ref="B26:K26"/>
    <mergeCell ref="B32:K32"/>
    <mergeCell ref="BY32:BZ32"/>
    <mergeCell ref="CA32:CB32"/>
    <mergeCell ref="BI32:BJ32"/>
    <mergeCell ref="AY17:AZ17"/>
    <mergeCell ref="BA17:BB17"/>
    <mergeCell ref="BC17:BD17"/>
    <mergeCell ref="BY17:BZ17"/>
    <mergeCell ref="CA17:CB17"/>
    <mergeCell ref="BK17:BL17"/>
    <mergeCell ref="AC17:AE17"/>
    <mergeCell ref="AF17:AH17"/>
    <mergeCell ref="AJ17:AK17"/>
    <mergeCell ref="AL17:AN17"/>
    <mergeCell ref="AS17:AT17"/>
    <mergeCell ref="AU17:AV17"/>
    <mergeCell ref="CA21:CB21"/>
    <mergeCell ref="CC21:CD21"/>
    <mergeCell ref="CE21:CF21"/>
    <mergeCell ref="B17:K17"/>
    <mergeCell ref="L17:Q17"/>
    <mergeCell ref="R17:T17"/>
    <mergeCell ref="U17:X17"/>
    <mergeCell ref="Y17:AB17"/>
    <mergeCell ref="BK21:BL21"/>
    <mergeCell ref="BM21:BN21"/>
    <mergeCell ref="BU21:BV21"/>
    <mergeCell ref="AY21:AZ21"/>
    <mergeCell ref="BA21:BB21"/>
    <mergeCell ref="BC21:BD21"/>
    <mergeCell ref="BE21:BF21"/>
    <mergeCell ref="BG21:BH21"/>
    <mergeCell ref="BI21:BJ21"/>
    <mergeCell ref="AL21:AN21"/>
    <mergeCell ref="AS21:AT21"/>
    <mergeCell ref="AU21:AV21"/>
    <mergeCell ref="AC21:AE21"/>
    <mergeCell ref="AF21:AH21"/>
    <mergeCell ref="AU15:AV15"/>
    <mergeCell ref="AL15:AN15"/>
    <mergeCell ref="AU16:AV16"/>
    <mergeCell ref="AS18:AT18"/>
    <mergeCell ref="AU18:AV18"/>
    <mergeCell ref="L20:Q20"/>
    <mergeCell ref="U15:X15"/>
    <mergeCell ref="R18:T18"/>
    <mergeCell ref="L10:Q10"/>
    <mergeCell ref="L15:Q15"/>
    <mergeCell ref="AJ21:AK21"/>
    <mergeCell ref="Y15:AB15"/>
    <mergeCell ref="Y21:AB21"/>
    <mergeCell ref="R15:T15"/>
    <mergeCell ref="AJ18:AK18"/>
    <mergeCell ref="AW21:AX21"/>
    <mergeCell ref="B20:K20"/>
    <mergeCell ref="B10:K10"/>
    <mergeCell ref="B21:K21"/>
    <mergeCell ref="L21:Q21"/>
    <mergeCell ref="R21:T21"/>
    <mergeCell ref="U21:X21"/>
    <mergeCell ref="U18:X18"/>
    <mergeCell ref="B15:K15"/>
    <mergeCell ref="AW14:AX14"/>
    <mergeCell ref="B16:K16"/>
    <mergeCell ref="B14:K14"/>
    <mergeCell ref="L16:Q16"/>
    <mergeCell ref="L14:Q14"/>
    <mergeCell ref="B18:K18"/>
    <mergeCell ref="BO15:BP15"/>
    <mergeCell ref="AC15:AE15"/>
    <mergeCell ref="AF15:AH15"/>
    <mergeCell ref="AF16:AH16"/>
    <mergeCell ref="AS16:AT16"/>
    <mergeCell ref="AJ15:AK15"/>
    <mergeCell ref="AW15:AX15"/>
    <mergeCell ref="BG14:BH14"/>
    <mergeCell ref="BE15:BF15"/>
    <mergeCell ref="BG15:BH15"/>
    <mergeCell ref="BI15:BJ15"/>
    <mergeCell ref="AS15:AT15"/>
    <mergeCell ref="AU14:AV14"/>
    <mergeCell ref="BI14:BJ14"/>
    <mergeCell ref="CE15:CF15"/>
    <mergeCell ref="R16:T16"/>
    <mergeCell ref="U16:X16"/>
    <mergeCell ref="Y16:AB16"/>
    <mergeCell ref="AC16:AE16"/>
    <mergeCell ref="BK15:BL15"/>
    <mergeCell ref="BM15:BN15"/>
    <mergeCell ref="BU15:BV15"/>
    <mergeCell ref="AY15:AZ15"/>
    <mergeCell ref="BA15:BB15"/>
    <mergeCell ref="AW16:AX16"/>
    <mergeCell ref="AY16:AZ16"/>
    <mergeCell ref="BA16:BB16"/>
    <mergeCell ref="AL16:AN16"/>
    <mergeCell ref="AJ16:AK16"/>
    <mergeCell ref="BG16:BH16"/>
    <mergeCell ref="BI16:BJ16"/>
    <mergeCell ref="BK16:BL16"/>
    <mergeCell ref="BM16:BN16"/>
    <mergeCell ref="BC16:BD16"/>
    <mergeCell ref="BE16:BF16"/>
    <mergeCell ref="CC16:CD16"/>
    <mergeCell ref="BU16:BV16"/>
    <mergeCell ref="BW16:BX16"/>
    <mergeCell ref="BY16:BZ16"/>
    <mergeCell ref="BO16:BP16"/>
    <mergeCell ref="AJ19:CH19"/>
    <mergeCell ref="CE16:CF16"/>
    <mergeCell ref="R14:T14"/>
    <mergeCell ref="U14:X14"/>
    <mergeCell ref="Y14:AB14"/>
    <mergeCell ref="AC14:AE14"/>
    <mergeCell ref="AF14:AH14"/>
    <mergeCell ref="AS14:AT14"/>
    <mergeCell ref="CA16:CB16"/>
    <mergeCell ref="BQ16:BR16"/>
    <mergeCell ref="BS18:BT18"/>
    <mergeCell ref="BU18:BV18"/>
    <mergeCell ref="BW18:BX18"/>
    <mergeCell ref="BQ15:BR15"/>
    <mergeCell ref="BS15:BT15"/>
    <mergeCell ref="BS16:BT16"/>
    <mergeCell ref="AY18:AZ18"/>
    <mergeCell ref="CE14:CF14"/>
    <mergeCell ref="BM14:BN14"/>
    <mergeCell ref="BO14:BP14"/>
    <mergeCell ref="BQ14:BR14"/>
    <mergeCell ref="BU14:BV14"/>
    <mergeCell ref="BS14:BT14"/>
    <mergeCell ref="BM18:BN18"/>
    <mergeCell ref="BW14:BX14"/>
    <mergeCell ref="BY14:BZ14"/>
    <mergeCell ref="CC15:CD15"/>
    <mergeCell ref="BC15:BD15"/>
    <mergeCell ref="CE18:CF18"/>
    <mergeCell ref="BK14:BL14"/>
    <mergeCell ref="BC14:BD14"/>
    <mergeCell ref="BE14:BF14"/>
    <mergeCell ref="CA14:CB14"/>
    <mergeCell ref="CC14:CD14"/>
    <mergeCell ref="BI18:BJ18"/>
    <mergeCell ref="BW15:BX15"/>
    <mergeCell ref="L18:Q18"/>
    <mergeCell ref="AL18:AN18"/>
    <mergeCell ref="BK18:BL18"/>
    <mergeCell ref="BE18:BF18"/>
    <mergeCell ref="BG18:BH18"/>
    <mergeCell ref="Y18:AB18"/>
    <mergeCell ref="BA18:BB18"/>
    <mergeCell ref="BC18:BD18"/>
    <mergeCell ref="AC18:AE18"/>
    <mergeCell ref="AF18:AH18"/>
    <mergeCell ref="CG9:CH9"/>
    <mergeCell ref="CG13:CH13"/>
    <mergeCell ref="CG15:CH15"/>
    <mergeCell ref="CG16:CH16"/>
    <mergeCell ref="CG14:CH14"/>
    <mergeCell ref="CG10:CH10"/>
    <mergeCell ref="CG11:CH11"/>
    <mergeCell ref="CG21:CH21"/>
    <mergeCell ref="CG18:CH18"/>
    <mergeCell ref="BI9:BJ9"/>
    <mergeCell ref="AL20:AN20"/>
    <mergeCell ref="AL10:AN10"/>
    <mergeCell ref="AL9:AN9"/>
    <mergeCell ref="AL12:AN12"/>
    <mergeCell ref="AL13:AN13"/>
    <mergeCell ref="AU9:AV9"/>
    <mergeCell ref="AW9:AX9"/>
    <mergeCell ref="B9:K9"/>
    <mergeCell ref="L9:Q9"/>
    <mergeCell ref="R9:T9"/>
    <mergeCell ref="U9:X9"/>
    <mergeCell ref="Y9:AB9"/>
    <mergeCell ref="AL14:AN14"/>
    <mergeCell ref="AJ9:AK9"/>
    <mergeCell ref="AJ12:AK12"/>
    <mergeCell ref="AJ13:AK13"/>
    <mergeCell ref="AJ14:AK14"/>
    <mergeCell ref="AC12:AE12"/>
    <mergeCell ref="AF12:AH12"/>
    <mergeCell ref="AC13:AE13"/>
    <mergeCell ref="AS9:AT9"/>
    <mergeCell ref="AF13:AH13"/>
    <mergeCell ref="AS12:AT12"/>
    <mergeCell ref="AF11:AH11"/>
    <mergeCell ref="AJ11:AK11"/>
    <mergeCell ref="AS10:AT10"/>
    <mergeCell ref="AS13:AT13"/>
    <mergeCell ref="BC9:BD9"/>
    <mergeCell ref="BE9:BF9"/>
    <mergeCell ref="BG9:BH9"/>
    <mergeCell ref="BK9:BL9"/>
    <mergeCell ref="AC9:AE9"/>
    <mergeCell ref="AF9:AH9"/>
    <mergeCell ref="CC9:CD9"/>
    <mergeCell ref="CA18:CB18"/>
    <mergeCell ref="CC18:CD18"/>
    <mergeCell ref="BY15:BZ15"/>
    <mergeCell ref="R20:T20"/>
    <mergeCell ref="U20:X20"/>
    <mergeCell ref="Y20:AB20"/>
    <mergeCell ref="AC20:AE20"/>
    <mergeCell ref="AF20:AH20"/>
    <mergeCell ref="AJ20:AK20"/>
    <mergeCell ref="BO18:BP18"/>
    <mergeCell ref="BQ18:BR18"/>
    <mergeCell ref="AY14:AZ14"/>
    <mergeCell ref="BA14:BB14"/>
    <mergeCell ref="BY9:BZ9"/>
    <mergeCell ref="AY9:AZ9"/>
    <mergeCell ref="BU9:BV9"/>
    <mergeCell ref="BW9:BX9"/>
    <mergeCell ref="BA9:BB9"/>
    <mergeCell ref="BS12:BT12"/>
    <mergeCell ref="CE9:CF9"/>
    <mergeCell ref="BM9:BN9"/>
    <mergeCell ref="BO9:BP9"/>
    <mergeCell ref="BQ9:BR9"/>
    <mergeCell ref="BS9:BT9"/>
    <mergeCell ref="CA20:CB20"/>
    <mergeCell ref="BO20:BP20"/>
    <mergeCell ref="BQ20:BR20"/>
    <mergeCell ref="BS20:BT20"/>
    <mergeCell ref="CA9:CB9"/>
    <mergeCell ref="BU12:BV12"/>
    <mergeCell ref="BW12:BX12"/>
    <mergeCell ref="AS20:AT20"/>
    <mergeCell ref="AU20:AV20"/>
    <mergeCell ref="AW20:AX20"/>
    <mergeCell ref="AY20:AZ20"/>
    <mergeCell ref="BA20:BB20"/>
    <mergeCell ref="BC20:BD20"/>
    <mergeCell ref="AW18:AX18"/>
    <mergeCell ref="BA12:BB12"/>
    <mergeCell ref="BC12:BD12"/>
    <mergeCell ref="BI12:BJ12"/>
    <mergeCell ref="BK12:BL12"/>
    <mergeCell ref="BM12:BN12"/>
    <mergeCell ref="BQ12:BR12"/>
    <mergeCell ref="CE20:CF20"/>
    <mergeCell ref="BS13:BT13"/>
    <mergeCell ref="BU13:BV13"/>
    <mergeCell ref="BW13:BX13"/>
    <mergeCell ref="BK20:BL20"/>
    <mergeCell ref="CG20:CH20"/>
    <mergeCell ref="B12:K12"/>
    <mergeCell ref="L12:Q12"/>
    <mergeCell ref="R12:T12"/>
    <mergeCell ref="U12:X12"/>
    <mergeCell ref="Y12:AB12"/>
    <mergeCell ref="BE12:BF12"/>
    <mergeCell ref="BG12:BH12"/>
    <mergeCell ref="BO12:BP12"/>
    <mergeCell ref="AU12:AV12"/>
    <mergeCell ref="AW12:AX12"/>
    <mergeCell ref="AY12:AZ12"/>
    <mergeCell ref="BA13:BB13"/>
    <mergeCell ref="BC13:BD13"/>
    <mergeCell ref="CC12:CD12"/>
    <mergeCell ref="BI13:BJ13"/>
    <mergeCell ref="BK13:BL13"/>
    <mergeCell ref="BM13:BN13"/>
    <mergeCell ref="BO13:BP13"/>
    <mergeCell ref="BQ13:BR13"/>
    <mergeCell ref="BE10:BF10"/>
    <mergeCell ref="CE12:CF12"/>
    <mergeCell ref="CG12:CH12"/>
    <mergeCell ref="B13:K13"/>
    <mergeCell ref="L13:Q13"/>
    <mergeCell ref="R13:T13"/>
    <mergeCell ref="U13:X13"/>
    <mergeCell ref="Y13:AB13"/>
    <mergeCell ref="BY13:BZ13"/>
    <mergeCell ref="BE13:BF13"/>
    <mergeCell ref="AU13:AV13"/>
    <mergeCell ref="AW13:AX13"/>
    <mergeCell ref="AY13:AZ13"/>
    <mergeCell ref="BG13:BH13"/>
    <mergeCell ref="CC13:CD13"/>
    <mergeCell ref="CE13:CF13"/>
    <mergeCell ref="R10:T10"/>
    <mergeCell ref="U10:X10"/>
    <mergeCell ref="Y10:AB10"/>
    <mergeCell ref="AC10:AE10"/>
    <mergeCell ref="AF10:AH10"/>
    <mergeCell ref="AJ10:AK10"/>
    <mergeCell ref="CA10:CB10"/>
    <mergeCell ref="AU10:AV10"/>
    <mergeCell ref="CC10:CD10"/>
    <mergeCell ref="CE10:CF10"/>
    <mergeCell ref="BI10:BJ10"/>
    <mergeCell ref="BK10:BL10"/>
    <mergeCell ref="BM10:BN10"/>
    <mergeCell ref="BO10:BP10"/>
    <mergeCell ref="BQ10:BR10"/>
    <mergeCell ref="BS10:BT10"/>
    <mergeCell ref="AL11:AN11"/>
    <mergeCell ref="BU10:BV10"/>
    <mergeCell ref="BW10:BX10"/>
    <mergeCell ref="BY10:BZ10"/>
    <mergeCell ref="AW10:AX10"/>
    <mergeCell ref="AY10:AZ10"/>
    <mergeCell ref="BA10:BB10"/>
    <mergeCell ref="BC10:BD10"/>
    <mergeCell ref="AS11:AT11"/>
    <mergeCell ref="AU11:AV11"/>
    <mergeCell ref="B11:K11"/>
    <mergeCell ref="L11:Q11"/>
    <mergeCell ref="R11:T11"/>
    <mergeCell ref="U11:X11"/>
    <mergeCell ref="Y11:AB11"/>
    <mergeCell ref="AC11:AE11"/>
    <mergeCell ref="AW11:AX11"/>
    <mergeCell ref="AY11:AZ11"/>
    <mergeCell ref="BA11:BB11"/>
    <mergeCell ref="BC11:BD11"/>
    <mergeCell ref="BE11:BF11"/>
    <mergeCell ref="BG11:BH11"/>
    <mergeCell ref="CC11:CD11"/>
    <mergeCell ref="CE11:CF11"/>
    <mergeCell ref="BQ11:BR11"/>
    <mergeCell ref="BS11:BT11"/>
    <mergeCell ref="BU11:BV11"/>
    <mergeCell ref="BW11:BX11"/>
    <mergeCell ref="BY11:BZ11"/>
    <mergeCell ref="CA11:CB11"/>
    <mergeCell ref="AS1:CK1"/>
    <mergeCell ref="B2:K3"/>
    <mergeCell ref="L2:Q3"/>
    <mergeCell ref="R2:T3"/>
    <mergeCell ref="U2:X3"/>
    <mergeCell ref="Y2:AB3"/>
    <mergeCell ref="AC2:AE3"/>
    <mergeCell ref="AF2:AH3"/>
    <mergeCell ref="AJ2:AK3"/>
    <mergeCell ref="AL2:AN3"/>
    <mergeCell ref="AS2:BF2"/>
    <mergeCell ref="BG2:BT2"/>
    <mergeCell ref="BU2:CF2"/>
    <mergeCell ref="CG2:CH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CC3:CD3"/>
    <mergeCell ref="CE3:CF3"/>
    <mergeCell ref="BQ3:BR3"/>
    <mergeCell ref="BS3:BT3"/>
    <mergeCell ref="BU3:BV3"/>
    <mergeCell ref="BW3:BX3"/>
    <mergeCell ref="BY3:BZ3"/>
    <mergeCell ref="CA3:CB3"/>
    <mergeCell ref="B5:K5"/>
    <mergeCell ref="L5:Q5"/>
    <mergeCell ref="R5:T5"/>
    <mergeCell ref="U5:X5"/>
    <mergeCell ref="Y5:AB5"/>
    <mergeCell ref="AC5:AE5"/>
    <mergeCell ref="AF5:AH5"/>
    <mergeCell ref="AJ5:AK5"/>
    <mergeCell ref="AL5:AN5"/>
    <mergeCell ref="AS5:AT5"/>
    <mergeCell ref="AU5:AV5"/>
    <mergeCell ref="AW5:AX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W5:BX5"/>
    <mergeCell ref="BU5:BV5"/>
    <mergeCell ref="AY5:AZ5"/>
    <mergeCell ref="BA5:BB5"/>
    <mergeCell ref="BC5:BD5"/>
    <mergeCell ref="BY5:BZ5"/>
    <mergeCell ref="BE5:BF5"/>
    <mergeCell ref="BG5:BH5"/>
    <mergeCell ref="BI5:BJ5"/>
    <mergeCell ref="BA6:BB6"/>
    <mergeCell ref="BC6:BD6"/>
    <mergeCell ref="BE6:BF6"/>
    <mergeCell ref="L6:Q6"/>
    <mergeCell ref="R6:T6"/>
    <mergeCell ref="U6:X6"/>
    <mergeCell ref="Y6:AB6"/>
    <mergeCell ref="AC6:AE6"/>
    <mergeCell ref="AF6:AH6"/>
    <mergeCell ref="AJ6:AK6"/>
    <mergeCell ref="AL6:AN6"/>
    <mergeCell ref="AS6:AT6"/>
    <mergeCell ref="AU6:AV6"/>
    <mergeCell ref="AW6:AX6"/>
    <mergeCell ref="CE6:CF6"/>
    <mergeCell ref="CG6:CH6"/>
    <mergeCell ref="BK6:BL6"/>
    <mergeCell ref="BM6:BN6"/>
    <mergeCell ref="BO6:BP6"/>
    <mergeCell ref="BQ6:BR6"/>
    <mergeCell ref="BY23:BZ23"/>
    <mergeCell ref="CA23:CB23"/>
    <mergeCell ref="BW6:BX6"/>
    <mergeCell ref="BY6:BZ6"/>
    <mergeCell ref="CA6:CB6"/>
    <mergeCell ref="CA13:CB13"/>
    <mergeCell ref="BY12:BZ12"/>
    <mergeCell ref="CA12:CB12"/>
    <mergeCell ref="CA15:CB15"/>
    <mergeCell ref="BY18:BZ18"/>
    <mergeCell ref="BG6:BH6"/>
    <mergeCell ref="BW23:BX23"/>
    <mergeCell ref="BI6:BJ6"/>
    <mergeCell ref="BI11:BJ11"/>
    <mergeCell ref="BK11:BL11"/>
    <mergeCell ref="BS6:BT6"/>
    <mergeCell ref="BU6:BV6"/>
    <mergeCell ref="BM11:BN11"/>
    <mergeCell ref="BO11:BP11"/>
    <mergeCell ref="BG10:BH10"/>
    <mergeCell ref="BM23:BN23"/>
    <mergeCell ref="BO23:BP23"/>
    <mergeCell ref="BQ23:BR23"/>
    <mergeCell ref="BS23:BT23"/>
    <mergeCell ref="BU23:BV23"/>
    <mergeCell ref="BU20:BV20"/>
    <mergeCell ref="BM20:BN20"/>
    <mergeCell ref="BO21:BP21"/>
    <mergeCell ref="BQ21:BR21"/>
    <mergeCell ref="BS21:BT21"/>
    <mergeCell ref="BA23:BB23"/>
    <mergeCell ref="BC23:BD23"/>
    <mergeCell ref="BE23:BF23"/>
    <mergeCell ref="BG23:BH23"/>
    <mergeCell ref="BI23:BJ23"/>
    <mergeCell ref="BK23:BL23"/>
    <mergeCell ref="AJ23:AK23"/>
    <mergeCell ref="AL23:AN23"/>
    <mergeCell ref="AS23:AT23"/>
    <mergeCell ref="AU23:AV23"/>
    <mergeCell ref="AW23:AX23"/>
    <mergeCell ref="AY23:AZ23"/>
    <mergeCell ref="CC6:CD6"/>
    <mergeCell ref="AY6:AZ6"/>
    <mergeCell ref="B23:K23"/>
    <mergeCell ref="L23:Q23"/>
    <mergeCell ref="R23:T23"/>
    <mergeCell ref="U23:X23"/>
    <mergeCell ref="Y23:AB23"/>
    <mergeCell ref="AC23:AE23"/>
    <mergeCell ref="AJ22:CH22"/>
    <mergeCell ref="AF23:AH23"/>
    <mergeCell ref="B25:AH25"/>
    <mergeCell ref="AJ25:CH25"/>
    <mergeCell ref="B30:AH30"/>
    <mergeCell ref="AJ30:CH30"/>
    <mergeCell ref="B4:AH4"/>
    <mergeCell ref="AJ4:CH4"/>
    <mergeCell ref="B8:AH8"/>
    <mergeCell ref="AJ8:CH8"/>
    <mergeCell ref="B19:AH19"/>
    <mergeCell ref="B6:K6"/>
    <mergeCell ref="BI20:BJ20"/>
    <mergeCell ref="BG20:BH20"/>
    <mergeCell ref="BE20:BF20"/>
    <mergeCell ref="CC20:CD20"/>
    <mergeCell ref="BY20:BZ20"/>
    <mergeCell ref="BW20:BX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P70"/>
  <sheetViews>
    <sheetView workbookViewId="0" topLeftCell="A1">
      <pane xSplit="34" ySplit="3" topLeftCell="AI16" activePane="bottomRight" state="frozen"/>
      <selection pane="topLeft" activeCell="A1" sqref="A1"/>
      <selection pane="topRight" activeCell="AM1" sqref="AM1"/>
      <selection pane="bottomLeft" activeCell="A4" sqref="A4"/>
      <selection pane="bottomRight" activeCell="B65" sqref="B65:CH65"/>
    </sheetView>
  </sheetViews>
  <sheetFormatPr defaultColWidth="2.28125" defaultRowHeight="12.75"/>
  <cols>
    <col min="1" max="16384" width="2.28125" style="63" customWidth="1"/>
  </cols>
  <sheetData>
    <row r="1" spans="45:93" ht="12">
      <c r="AS1" s="246" t="s">
        <v>205</v>
      </c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61"/>
      <c r="CM1" s="61"/>
      <c r="CN1" s="61"/>
      <c r="CO1" s="61"/>
    </row>
    <row r="2" spans="2:94" s="62" customFormat="1" ht="12" customHeight="1">
      <c r="B2" s="250" t="s">
        <v>10</v>
      </c>
      <c r="C2" s="250"/>
      <c r="D2" s="250"/>
      <c r="E2" s="250"/>
      <c r="F2" s="250"/>
      <c r="G2" s="250"/>
      <c r="H2" s="250"/>
      <c r="I2" s="250"/>
      <c r="J2" s="250"/>
      <c r="K2" s="250"/>
      <c r="L2" s="250" t="s">
        <v>485</v>
      </c>
      <c r="M2" s="250"/>
      <c r="N2" s="250"/>
      <c r="O2" s="250"/>
      <c r="P2" s="250"/>
      <c r="Q2" s="250"/>
      <c r="R2" s="250" t="s">
        <v>125</v>
      </c>
      <c r="S2" s="250"/>
      <c r="T2" s="250"/>
      <c r="U2" s="250" t="s">
        <v>4</v>
      </c>
      <c r="V2" s="250"/>
      <c r="W2" s="250"/>
      <c r="X2" s="250"/>
      <c r="Y2" s="250" t="s">
        <v>35</v>
      </c>
      <c r="Z2" s="250"/>
      <c r="AA2" s="250"/>
      <c r="AB2" s="250"/>
      <c r="AC2" s="250" t="s">
        <v>167</v>
      </c>
      <c r="AD2" s="250"/>
      <c r="AE2" s="250"/>
      <c r="AF2" s="250" t="s">
        <v>538</v>
      </c>
      <c r="AG2" s="250"/>
      <c r="AH2" s="250"/>
      <c r="AI2" s="66"/>
      <c r="AJ2" s="250" t="s">
        <v>355</v>
      </c>
      <c r="AK2" s="250"/>
      <c r="AL2" s="250" t="s">
        <v>128</v>
      </c>
      <c r="AM2" s="250"/>
      <c r="AN2" s="196"/>
      <c r="AO2" s="66"/>
      <c r="AP2" s="66"/>
      <c r="AQ2" s="66"/>
      <c r="AR2" s="66"/>
      <c r="AS2" s="196" t="s">
        <v>214</v>
      </c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 t="s">
        <v>215</v>
      </c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 t="s">
        <v>346</v>
      </c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 t="s">
        <v>538</v>
      </c>
      <c r="CH2" s="196"/>
      <c r="CI2" s="61"/>
      <c r="CJ2" s="61"/>
      <c r="CK2" s="61"/>
      <c r="CL2" s="61"/>
      <c r="CM2" s="61"/>
      <c r="CN2" s="61"/>
      <c r="CO2" s="61"/>
      <c r="CP2" s="61"/>
    </row>
    <row r="3" spans="2:94" s="62" customFormat="1" ht="12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66"/>
      <c r="AJ3" s="250"/>
      <c r="AK3" s="250"/>
      <c r="AL3" s="250"/>
      <c r="AM3" s="250"/>
      <c r="AN3" s="196"/>
      <c r="AO3" s="66"/>
      <c r="AP3" s="66"/>
      <c r="AQ3" s="66"/>
      <c r="AR3" s="66"/>
      <c r="AS3" s="196" t="s">
        <v>417</v>
      </c>
      <c r="AT3" s="196"/>
      <c r="AU3" s="196" t="s">
        <v>107</v>
      </c>
      <c r="AV3" s="196"/>
      <c r="AW3" s="196" t="s">
        <v>108</v>
      </c>
      <c r="AX3" s="196"/>
      <c r="AY3" s="196" t="s">
        <v>109</v>
      </c>
      <c r="AZ3" s="196"/>
      <c r="BA3" s="196" t="s">
        <v>264</v>
      </c>
      <c r="BB3" s="196"/>
      <c r="BC3" s="196" t="s">
        <v>265</v>
      </c>
      <c r="BD3" s="196"/>
      <c r="BE3" s="196" t="s">
        <v>266</v>
      </c>
      <c r="BF3" s="196"/>
      <c r="BG3" s="196" t="s">
        <v>136</v>
      </c>
      <c r="BH3" s="196"/>
      <c r="BI3" s="196" t="s">
        <v>267</v>
      </c>
      <c r="BJ3" s="196"/>
      <c r="BK3" s="196" t="s">
        <v>137</v>
      </c>
      <c r="BL3" s="196"/>
      <c r="BM3" s="196" t="s">
        <v>330</v>
      </c>
      <c r="BN3" s="196"/>
      <c r="BO3" s="196" t="s">
        <v>383</v>
      </c>
      <c r="BP3" s="196"/>
      <c r="BQ3" s="196" t="s">
        <v>384</v>
      </c>
      <c r="BR3" s="196"/>
      <c r="BS3" s="196" t="s">
        <v>387</v>
      </c>
      <c r="BT3" s="196"/>
      <c r="BU3" s="196" t="s">
        <v>210</v>
      </c>
      <c r="BV3" s="196"/>
      <c r="BW3" s="196" t="s">
        <v>464</v>
      </c>
      <c r="BX3" s="196"/>
      <c r="BY3" s="196" t="s">
        <v>465</v>
      </c>
      <c r="BZ3" s="196"/>
      <c r="CA3" s="196" t="s">
        <v>431</v>
      </c>
      <c r="CB3" s="196"/>
      <c r="CC3" s="196" t="s">
        <v>344</v>
      </c>
      <c r="CD3" s="196"/>
      <c r="CE3" s="196" t="s">
        <v>345</v>
      </c>
      <c r="CF3" s="196"/>
      <c r="CG3" s="196"/>
      <c r="CH3" s="196"/>
      <c r="CI3" s="61"/>
      <c r="CJ3" s="61"/>
      <c r="CK3" s="61"/>
      <c r="CL3" s="61"/>
      <c r="CM3" s="61"/>
      <c r="CN3" s="61"/>
      <c r="CO3" s="61"/>
      <c r="CP3" s="66"/>
    </row>
    <row r="4" spans="2:86" ht="12">
      <c r="B4" s="273" t="s">
        <v>482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84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</row>
    <row r="5" spans="2:86" ht="12">
      <c r="B5" s="272" t="s">
        <v>146</v>
      </c>
      <c r="C5" s="272"/>
      <c r="D5" s="272"/>
      <c r="E5" s="272"/>
      <c r="F5" s="272"/>
      <c r="G5" s="272"/>
      <c r="H5" s="272"/>
      <c r="I5" s="272"/>
      <c r="J5" s="272"/>
      <c r="K5" s="272"/>
      <c r="L5" s="246" t="s">
        <v>483</v>
      </c>
      <c r="M5" s="246"/>
      <c r="N5" s="246"/>
      <c r="O5" s="246"/>
      <c r="P5" s="246"/>
      <c r="Q5" s="246"/>
      <c r="R5" s="245">
        <v>0</v>
      </c>
      <c r="S5" s="245"/>
      <c r="T5" s="245"/>
      <c r="U5" s="246">
        <f>INT((AS5*Basics!$N$11+AU5*Basics!$N$12+AW5*Basics!$N$13+AY5*Basics!$N$14+BA5*Basics!$N$15+BC5*Basics!$N$16+BE5*Basics!$N$17+BG5*Basics!$N$19+BI5*Basics!$N$20+BK5*Basics!$N$21+BM5*Basics!$N$22+BO5*Basics!$N$23+BQ5*Basics!$N$24+BS5*Basics!$N$25+BU5*Basics!$N$27+BW5*Basics!$N$28+BY5*Basics!$N$29+CA5*Basics!$N$30+CC5*Basics!$N$31+CE5*Basics!$N$32)/CG5)</f>
        <v>0</v>
      </c>
      <c r="V5" s="246"/>
      <c r="W5" s="246"/>
      <c r="X5" s="246"/>
      <c r="Y5" s="246">
        <f>IF(R5&gt;20,R5+60,LOOKUP(R5,Data!C$3:C$23,Data!D$3:D$23))</f>
        <v>-20</v>
      </c>
      <c r="Z5" s="246"/>
      <c r="AA5" s="246"/>
      <c r="AB5" s="246"/>
      <c r="AC5" s="245"/>
      <c r="AD5" s="245"/>
      <c r="AE5" s="245"/>
      <c r="AF5" s="246">
        <f aca="true" t="shared" si="0" ref="AF5:AF12">U5+Y5+AC5</f>
        <v>-20</v>
      </c>
      <c r="AG5" s="246"/>
      <c r="AH5" s="246"/>
      <c r="AJ5" s="246"/>
      <c r="AK5" s="246"/>
      <c r="AL5" s="246"/>
      <c r="AM5" s="246"/>
      <c r="AN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>
        <v>2</v>
      </c>
      <c r="BL5" s="246"/>
      <c r="BM5" s="246">
        <v>2</v>
      </c>
      <c r="BN5" s="246"/>
      <c r="BO5" s="246"/>
      <c r="BP5" s="246"/>
      <c r="BQ5" s="246">
        <v>6</v>
      </c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>
        <f aca="true" t="shared" si="1" ref="CG5:CG12">SUM(AS5:CF5)</f>
        <v>10</v>
      </c>
      <c r="CH5" s="246"/>
    </row>
    <row r="6" spans="2:86" ht="12">
      <c r="B6" s="272" t="s">
        <v>150</v>
      </c>
      <c r="C6" s="272"/>
      <c r="D6" s="272"/>
      <c r="E6" s="272"/>
      <c r="F6" s="272"/>
      <c r="G6" s="272"/>
      <c r="H6" s="272"/>
      <c r="I6" s="272"/>
      <c r="J6" s="272"/>
      <c r="K6" s="272"/>
      <c r="L6" s="246" t="s">
        <v>483</v>
      </c>
      <c r="M6" s="246"/>
      <c r="N6" s="246"/>
      <c r="O6" s="246"/>
      <c r="P6" s="246"/>
      <c r="Q6" s="246"/>
      <c r="R6" s="245">
        <v>0</v>
      </c>
      <c r="S6" s="245"/>
      <c r="T6" s="245"/>
      <c r="U6" s="246">
        <f>INT((AS6*Basics!$N$11+AU6*Basics!$N$12+AW6*Basics!$N$13+AY6*Basics!$N$14+BA6*Basics!$N$15+BC6*Basics!$N$16+BE6*Basics!$N$17+BG6*Basics!$N$19+BI6*Basics!$N$20+BK6*Basics!$N$21+BM6*Basics!$N$22+BO6*Basics!$N$23+BQ6*Basics!$N$24+BS6*Basics!$N$25+BU6*Basics!$N$27+BW6*Basics!$N$28+BY6*Basics!$N$29+CA6*Basics!$N$30+CC6*Basics!$N$31+CE6*Basics!$N$32)/CG6)</f>
        <v>0</v>
      </c>
      <c r="V6" s="246"/>
      <c r="W6" s="246"/>
      <c r="X6" s="246"/>
      <c r="Y6" s="246">
        <f>IF(R6&gt;20,R6+60,LOOKUP(R6,Data!C$3:C$23,Data!D$3:D$23))</f>
        <v>-20</v>
      </c>
      <c r="Z6" s="246"/>
      <c r="AA6" s="246"/>
      <c r="AB6" s="246"/>
      <c r="AC6" s="245"/>
      <c r="AD6" s="245"/>
      <c r="AE6" s="245"/>
      <c r="AF6" s="246">
        <f t="shared" si="0"/>
        <v>-20</v>
      </c>
      <c r="AG6" s="246"/>
      <c r="AH6" s="246"/>
      <c r="AJ6" s="246"/>
      <c r="AK6" s="246"/>
      <c r="AL6" s="246"/>
      <c r="AM6" s="246"/>
      <c r="AN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>
        <v>2</v>
      </c>
      <c r="BL6" s="246"/>
      <c r="BM6" s="246">
        <v>2</v>
      </c>
      <c r="BN6" s="246"/>
      <c r="BO6" s="246"/>
      <c r="BP6" s="246"/>
      <c r="BQ6" s="246">
        <v>6</v>
      </c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>
        <f t="shared" si="1"/>
        <v>10</v>
      </c>
      <c r="CH6" s="246"/>
    </row>
    <row r="7" spans="2:86" ht="12">
      <c r="B7" s="272" t="s">
        <v>147</v>
      </c>
      <c r="C7" s="272"/>
      <c r="D7" s="272"/>
      <c r="E7" s="272"/>
      <c r="F7" s="272"/>
      <c r="G7" s="272"/>
      <c r="H7" s="272"/>
      <c r="I7" s="272"/>
      <c r="J7" s="272"/>
      <c r="K7" s="272"/>
      <c r="L7" s="246" t="s">
        <v>483</v>
      </c>
      <c r="M7" s="246"/>
      <c r="N7" s="246"/>
      <c r="O7" s="246"/>
      <c r="P7" s="246"/>
      <c r="Q7" s="246"/>
      <c r="R7" s="245">
        <v>0</v>
      </c>
      <c r="S7" s="245"/>
      <c r="T7" s="245"/>
      <c r="U7" s="246">
        <f>INT((AS7*Basics!$N$11+AU7*Basics!$N$12+AW7*Basics!$N$13+AY7*Basics!$N$14+BA7*Basics!$N$15+BC7*Basics!$N$16+BE7*Basics!$N$17+BG7*Basics!$N$19+BI7*Basics!$N$20+BK7*Basics!$N$21+BM7*Basics!$N$22+BO7*Basics!$N$23+BQ7*Basics!$N$24+BS7*Basics!$N$25+BU7*Basics!$N$27+BW7*Basics!$N$28+BY7*Basics!$N$29+CA7*Basics!$N$30+CC7*Basics!$N$31+CE7*Basics!$N$32)/CG7)</f>
        <v>0</v>
      </c>
      <c r="V7" s="246"/>
      <c r="W7" s="246"/>
      <c r="X7" s="246"/>
      <c r="Y7" s="246">
        <f>IF(R7&gt;20,R7+60,LOOKUP(R7,Data!C$3:C$23,Data!D$3:D$23))</f>
        <v>-20</v>
      </c>
      <c r="Z7" s="246"/>
      <c r="AA7" s="246"/>
      <c r="AB7" s="246"/>
      <c r="AC7" s="245"/>
      <c r="AD7" s="245"/>
      <c r="AE7" s="245"/>
      <c r="AF7" s="246">
        <f t="shared" si="0"/>
        <v>-20</v>
      </c>
      <c r="AG7" s="246"/>
      <c r="AH7" s="246"/>
      <c r="AJ7" s="246"/>
      <c r="AK7" s="246"/>
      <c r="AL7" s="246"/>
      <c r="AM7" s="246"/>
      <c r="AN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>
        <v>2</v>
      </c>
      <c r="BL7" s="246"/>
      <c r="BM7" s="246">
        <v>2</v>
      </c>
      <c r="BN7" s="246"/>
      <c r="BO7" s="246"/>
      <c r="BP7" s="246"/>
      <c r="BQ7" s="246">
        <v>6</v>
      </c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>
        <f t="shared" si="1"/>
        <v>10</v>
      </c>
      <c r="CH7" s="246"/>
    </row>
    <row r="8" spans="2:86" ht="12">
      <c r="B8" s="272" t="s">
        <v>148</v>
      </c>
      <c r="C8" s="272"/>
      <c r="D8" s="272"/>
      <c r="E8" s="272"/>
      <c r="F8" s="272"/>
      <c r="G8" s="272"/>
      <c r="H8" s="272"/>
      <c r="I8" s="272"/>
      <c r="J8" s="272"/>
      <c r="K8" s="272"/>
      <c r="L8" s="246" t="s">
        <v>483</v>
      </c>
      <c r="M8" s="246"/>
      <c r="N8" s="246"/>
      <c r="O8" s="246"/>
      <c r="P8" s="246"/>
      <c r="Q8" s="246"/>
      <c r="R8" s="245">
        <v>0</v>
      </c>
      <c r="S8" s="245"/>
      <c r="T8" s="245"/>
      <c r="U8" s="246">
        <f>INT((AS8*Basics!$N$11+AU8*Basics!$N$12+AW8*Basics!$N$13+AY8*Basics!$N$14+BA8*Basics!$N$15+BC8*Basics!$N$16+BE8*Basics!$N$17+BG8*Basics!$N$19+BI8*Basics!$N$20+BK8*Basics!$N$21+BM8*Basics!$N$22+BO8*Basics!$N$23+BQ8*Basics!$N$24+BS8*Basics!$N$25+BU8*Basics!$N$27+BW8*Basics!$N$28+BY8*Basics!$N$29+CA8*Basics!$N$30+CC8*Basics!$N$31+CE8*Basics!$N$32)/CG8)</f>
        <v>0</v>
      </c>
      <c r="V8" s="246"/>
      <c r="W8" s="246"/>
      <c r="X8" s="246"/>
      <c r="Y8" s="246">
        <f>IF(R8&gt;20,R8+60,LOOKUP(R8,Data!C$3:C$23,Data!D$3:D$23))</f>
        <v>-20</v>
      </c>
      <c r="Z8" s="246"/>
      <c r="AA8" s="246"/>
      <c r="AB8" s="246"/>
      <c r="AC8" s="245"/>
      <c r="AD8" s="245"/>
      <c r="AE8" s="245"/>
      <c r="AF8" s="246">
        <f t="shared" si="0"/>
        <v>-20</v>
      </c>
      <c r="AG8" s="246"/>
      <c r="AH8" s="246"/>
      <c r="AJ8" s="246"/>
      <c r="AK8" s="246"/>
      <c r="AL8" s="246"/>
      <c r="AM8" s="246"/>
      <c r="AN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>
        <v>2</v>
      </c>
      <c r="BL8" s="246"/>
      <c r="BM8" s="246">
        <v>2</v>
      </c>
      <c r="BN8" s="246"/>
      <c r="BO8" s="246"/>
      <c r="BP8" s="246"/>
      <c r="BQ8" s="246">
        <v>6</v>
      </c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>
        <f t="shared" si="1"/>
        <v>10</v>
      </c>
      <c r="CH8" s="246"/>
    </row>
    <row r="9" spans="2:86" ht="12">
      <c r="B9" s="272" t="s">
        <v>149</v>
      </c>
      <c r="C9" s="272"/>
      <c r="D9" s="272"/>
      <c r="E9" s="272"/>
      <c r="F9" s="272"/>
      <c r="G9" s="272"/>
      <c r="H9" s="272"/>
      <c r="I9" s="272"/>
      <c r="J9" s="272"/>
      <c r="K9" s="272"/>
      <c r="L9" s="246" t="s">
        <v>483</v>
      </c>
      <c r="M9" s="246"/>
      <c r="N9" s="246"/>
      <c r="O9" s="246"/>
      <c r="P9" s="246"/>
      <c r="Q9" s="246"/>
      <c r="R9" s="245">
        <v>0</v>
      </c>
      <c r="S9" s="245"/>
      <c r="T9" s="245"/>
      <c r="U9" s="246">
        <f>INT((AS9*Basics!$N$11+AU9*Basics!$N$12+AW9*Basics!$N$13+AY9*Basics!$N$14+BA9*Basics!$N$15+BC9*Basics!$N$16+BE9*Basics!$N$17+BG9*Basics!$N$19+BI9*Basics!$N$20+BK9*Basics!$N$21+BM9*Basics!$N$22+BO9*Basics!$N$23+BQ9*Basics!$N$24+BS9*Basics!$N$25+BU9*Basics!$N$27+BW9*Basics!$N$28+BY9*Basics!$N$29+CA9*Basics!$N$30+CC9*Basics!$N$31+CE9*Basics!$N$32)/CG9)</f>
        <v>0</v>
      </c>
      <c r="V9" s="246"/>
      <c r="W9" s="246"/>
      <c r="X9" s="246"/>
      <c r="Y9" s="246">
        <f>IF(R9&gt;20,R9+60,LOOKUP(R9,Data!C$3:C$23,Data!D$3:D$23))</f>
        <v>-20</v>
      </c>
      <c r="Z9" s="246"/>
      <c r="AA9" s="246"/>
      <c r="AB9" s="246"/>
      <c r="AC9" s="245"/>
      <c r="AD9" s="245"/>
      <c r="AE9" s="245"/>
      <c r="AF9" s="246">
        <f t="shared" si="0"/>
        <v>-20</v>
      </c>
      <c r="AG9" s="246"/>
      <c r="AH9" s="246"/>
      <c r="AJ9" s="246"/>
      <c r="AK9" s="246"/>
      <c r="AL9" s="246"/>
      <c r="AM9" s="246"/>
      <c r="AN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>
        <v>2</v>
      </c>
      <c r="BL9" s="246"/>
      <c r="BM9" s="246">
        <v>2</v>
      </c>
      <c r="BN9" s="246"/>
      <c r="BO9" s="246"/>
      <c r="BP9" s="246"/>
      <c r="BQ9" s="246">
        <v>6</v>
      </c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>
        <f t="shared" si="1"/>
        <v>10</v>
      </c>
      <c r="CH9" s="246"/>
    </row>
    <row r="10" spans="2:86" ht="12">
      <c r="B10" s="271" t="s">
        <v>67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46" t="s">
        <v>484</v>
      </c>
      <c r="M10" s="246"/>
      <c r="N10" s="246"/>
      <c r="O10" s="246"/>
      <c r="P10" s="246"/>
      <c r="Q10" s="246"/>
      <c r="R10" s="267">
        <f>INT(AVERAGE(R5:R9)+0.5)</f>
        <v>0</v>
      </c>
      <c r="S10" s="267"/>
      <c r="T10" s="267"/>
      <c r="U10" s="246">
        <f>INT((AS10*Basics!$N$11+AU10*Basics!$N$12+AW10*Basics!$N$13+AY10*Basics!$N$14+BA10*Basics!$N$15+BC10*Basics!$N$16+BE10*Basics!$N$17+BG10*Basics!$N$19+BI10*Basics!$N$20+BK10*Basics!$N$21+BM10*Basics!$N$22+BO10*Basics!$N$23+BQ10*Basics!$N$24+BS10*Basics!$N$25+BU10*Basics!$N$27+BW10*Basics!$N$28+BY10*Basics!$N$29+CA10*Basics!$N$30+CC10*Basics!$N$31+CE10*Basics!$N$32)/CG10)</f>
        <v>0</v>
      </c>
      <c r="V10" s="246"/>
      <c r="W10" s="246"/>
      <c r="X10" s="246"/>
      <c r="Y10" s="246">
        <f>IF(R10&gt;20,R10+60,LOOKUP(R10,Data!C$3:C$23,Data!D$3:D$23))</f>
        <v>-20</v>
      </c>
      <c r="Z10" s="246"/>
      <c r="AA10" s="246"/>
      <c r="AB10" s="246"/>
      <c r="AC10" s="245"/>
      <c r="AD10" s="245"/>
      <c r="AE10" s="245"/>
      <c r="AF10" s="246">
        <f t="shared" si="0"/>
        <v>-20</v>
      </c>
      <c r="AG10" s="246"/>
      <c r="AH10" s="246"/>
      <c r="AJ10" s="251"/>
      <c r="AK10" s="251"/>
      <c r="AL10" s="251"/>
      <c r="AM10" s="251"/>
      <c r="AN10" s="251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>
        <v>2</v>
      </c>
      <c r="BL10" s="246"/>
      <c r="BM10" s="246">
        <v>2</v>
      </c>
      <c r="BN10" s="246"/>
      <c r="BO10" s="246"/>
      <c r="BP10" s="246"/>
      <c r="BQ10" s="246">
        <v>6</v>
      </c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>
        <f t="shared" si="1"/>
        <v>10</v>
      </c>
      <c r="CH10" s="246"/>
    </row>
    <row r="11" spans="2:86" ht="12">
      <c r="B11" s="271" t="s">
        <v>376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46" t="s">
        <v>484</v>
      </c>
      <c r="M11" s="246"/>
      <c r="N11" s="246"/>
      <c r="O11" s="246"/>
      <c r="P11" s="246"/>
      <c r="Q11" s="246"/>
      <c r="R11" s="245">
        <v>0</v>
      </c>
      <c r="S11" s="245"/>
      <c r="T11" s="245"/>
      <c r="U11" s="246">
        <f>INT((AS11*Basics!$N$11+AU11*Basics!$N$12+AW11*Basics!$N$13+AY11*Basics!$N$14+BA11*Basics!$N$15+BC11*Basics!$N$16+BE11*Basics!$N$17+BG11*Basics!$N$19+BI11*Basics!$N$20+BK11*Basics!$N$21+BM11*Basics!$N$22+BO11*Basics!$N$23+BQ11*Basics!$N$24+BS11*Basics!$N$25+BU11*Basics!$N$27+BW11*Basics!$N$28+BY11*Basics!$N$29+CA11*Basics!$N$30+CC11*Basics!$N$31+CE11*Basics!$N$32)/CG11)</f>
        <v>0</v>
      </c>
      <c r="V11" s="246"/>
      <c r="W11" s="246"/>
      <c r="X11" s="246"/>
      <c r="Y11" s="246">
        <f>IF(R11&gt;20,R11+60,LOOKUP(R11,Data!C$3:C$23,Data!D$3:D$23))</f>
        <v>-20</v>
      </c>
      <c r="Z11" s="246"/>
      <c r="AA11" s="246"/>
      <c r="AB11" s="246"/>
      <c r="AC11" s="245"/>
      <c r="AD11" s="245"/>
      <c r="AE11" s="245"/>
      <c r="AF11" s="246">
        <f t="shared" si="0"/>
        <v>-20</v>
      </c>
      <c r="AG11" s="246"/>
      <c r="AH11" s="246"/>
      <c r="AJ11" s="246"/>
      <c r="AK11" s="246"/>
      <c r="AL11" s="246"/>
      <c r="AM11" s="246"/>
      <c r="AN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>
        <v>2</v>
      </c>
      <c r="BL11" s="246"/>
      <c r="BM11" s="246">
        <v>2</v>
      </c>
      <c r="BN11" s="246"/>
      <c r="BO11" s="246"/>
      <c r="BP11" s="246"/>
      <c r="BQ11" s="246">
        <v>6</v>
      </c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>
        <f t="shared" si="1"/>
        <v>10</v>
      </c>
      <c r="CH11" s="246"/>
    </row>
    <row r="12" spans="2:86" ht="12">
      <c r="B12" s="271" t="s">
        <v>66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46" t="s">
        <v>484</v>
      </c>
      <c r="M12" s="246"/>
      <c r="N12" s="246"/>
      <c r="O12" s="246"/>
      <c r="P12" s="246"/>
      <c r="Q12" s="246"/>
      <c r="R12" s="245">
        <v>0</v>
      </c>
      <c r="S12" s="245"/>
      <c r="T12" s="245"/>
      <c r="U12" s="246">
        <f>INT((AS12*Basics!$N$11+AU12*Basics!$N$12+AW12*Basics!$N$13+AY12*Basics!$N$14+BA12*Basics!$N$15+BC12*Basics!$N$16+BE12*Basics!$N$17+BG12*Basics!$N$19+BI12*Basics!$N$20+BK12*Basics!$N$21+BM12*Basics!$N$22+BO12*Basics!$N$23+BQ12*Basics!$N$24+BS12*Basics!$N$25+BU12*Basics!$N$27+BW12*Basics!$N$28+BY12*Basics!$N$29+CA12*Basics!$N$30+CC12*Basics!$N$31+CE12*Basics!$N$32)/CG12)</f>
        <v>0</v>
      </c>
      <c r="V12" s="246"/>
      <c r="W12" s="246"/>
      <c r="X12" s="246"/>
      <c r="Y12" s="246">
        <f>IF(R12&gt;20,R12+60,LOOKUP(R12,Data!C$3:C$23,Data!D$3:D$23))</f>
        <v>-20</v>
      </c>
      <c r="Z12" s="246"/>
      <c r="AA12" s="246"/>
      <c r="AB12" s="246"/>
      <c r="AC12" s="245"/>
      <c r="AD12" s="245"/>
      <c r="AE12" s="245"/>
      <c r="AF12" s="246">
        <f t="shared" si="0"/>
        <v>-20</v>
      </c>
      <c r="AG12" s="246"/>
      <c r="AH12" s="246"/>
      <c r="AJ12" s="246"/>
      <c r="AK12" s="246"/>
      <c r="AL12" s="246"/>
      <c r="AM12" s="246"/>
      <c r="AN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>
        <v>2</v>
      </c>
      <c r="BL12" s="246"/>
      <c r="BM12" s="246">
        <v>2</v>
      </c>
      <c r="BN12" s="246"/>
      <c r="BO12" s="246"/>
      <c r="BP12" s="246"/>
      <c r="BQ12" s="246">
        <v>6</v>
      </c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>
        <f t="shared" si="1"/>
        <v>10</v>
      </c>
      <c r="CH12" s="246"/>
    </row>
    <row r="13" spans="2:86" ht="12">
      <c r="B13" s="272" t="s">
        <v>375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46" t="s">
        <v>483</v>
      </c>
      <c r="M13" s="246"/>
      <c r="N13" s="246"/>
      <c r="O13" s="246"/>
      <c r="P13" s="246"/>
      <c r="Q13" s="246"/>
      <c r="R13" s="245">
        <v>0</v>
      </c>
      <c r="S13" s="245"/>
      <c r="T13" s="245"/>
      <c r="U13" s="246">
        <f>INT((AS13*Basics!$N$11+AU13*Basics!$N$12+AW13*Basics!$N$13+AY13*Basics!$N$14+BA13*Basics!$N$15+BC13*Basics!$N$16+BE13*Basics!$N$17+BG13*Basics!$N$19+BI13*Basics!$N$20+BK13*Basics!$N$21+BM13*Basics!$N$22+BO13*Basics!$N$23+BQ13*Basics!$N$24+BS13*Basics!$N$25+BU13*Basics!$N$27+BW13*Basics!$N$28+BY13*Basics!$N$29+CA13*Basics!$N$30+CC13*Basics!$N$31+CE13*Basics!$N$32)/CG13)</f>
        <v>0</v>
      </c>
      <c r="V13" s="246"/>
      <c r="W13" s="246"/>
      <c r="X13" s="246"/>
      <c r="Y13" s="246">
        <f>IF(R13&gt;20,R13+60,LOOKUP(R13,Data!C$3:C$23,Data!D$3:D$23))</f>
        <v>-20</v>
      </c>
      <c r="Z13" s="246"/>
      <c r="AA13" s="246"/>
      <c r="AB13" s="246"/>
      <c r="AC13" s="245"/>
      <c r="AD13" s="245"/>
      <c r="AE13" s="245"/>
      <c r="AF13" s="246">
        <f aca="true" t="shared" si="2" ref="AF13:AF31">U13+Y13+AC13</f>
        <v>-20</v>
      </c>
      <c r="AG13" s="246"/>
      <c r="AH13" s="246"/>
      <c r="AJ13" s="246"/>
      <c r="AK13" s="246"/>
      <c r="AL13" s="246"/>
      <c r="AM13" s="246"/>
      <c r="AN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>
        <v>2</v>
      </c>
      <c r="BL13" s="246"/>
      <c r="BM13" s="246">
        <v>2</v>
      </c>
      <c r="BN13" s="246"/>
      <c r="BO13" s="246"/>
      <c r="BP13" s="246"/>
      <c r="BQ13" s="246">
        <v>6</v>
      </c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>
        <f aca="true" t="shared" si="3" ref="CG13:CG31">SUM(AS13:CF13)</f>
        <v>10</v>
      </c>
      <c r="CH13" s="246"/>
    </row>
    <row r="14" spans="2:86" ht="12">
      <c r="B14" s="272" t="s">
        <v>36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46" t="s">
        <v>483</v>
      </c>
      <c r="M14" s="246"/>
      <c r="N14" s="246"/>
      <c r="O14" s="246"/>
      <c r="P14" s="246"/>
      <c r="Q14" s="246"/>
      <c r="R14" s="245">
        <v>0</v>
      </c>
      <c r="S14" s="245"/>
      <c r="T14" s="245"/>
      <c r="U14" s="246">
        <f>INT((AS14*Basics!$N$11+AU14*Basics!$N$12+AW14*Basics!$N$13+AY14*Basics!$N$14+BA14*Basics!$N$15+BC14*Basics!$N$16+BE14*Basics!$N$17+BG14*Basics!$N$19+BI14*Basics!$N$20+BK14*Basics!$N$21+BM14*Basics!$N$22+BO14*Basics!$N$23+BQ14*Basics!$N$24+BS14*Basics!$N$25+BU14*Basics!$N$27+BW14*Basics!$N$28+BY14*Basics!$N$29+CA14*Basics!$N$30+CC14*Basics!$N$31+CE14*Basics!$N$32)/CG14)</f>
        <v>0</v>
      </c>
      <c r="V14" s="246"/>
      <c r="W14" s="246"/>
      <c r="X14" s="246"/>
      <c r="Y14" s="246">
        <f>IF(R14&gt;20,R14+60,LOOKUP(R14,Data!C$3:C$23,Data!D$3:D$23))</f>
        <v>-20</v>
      </c>
      <c r="Z14" s="246"/>
      <c r="AA14" s="246"/>
      <c r="AB14" s="246"/>
      <c r="AC14" s="245"/>
      <c r="AD14" s="245"/>
      <c r="AE14" s="245"/>
      <c r="AF14" s="246">
        <f t="shared" si="2"/>
        <v>-20</v>
      </c>
      <c r="AG14" s="246"/>
      <c r="AH14" s="246"/>
      <c r="AJ14" s="246"/>
      <c r="AK14" s="246"/>
      <c r="AL14" s="246"/>
      <c r="AM14" s="246"/>
      <c r="AN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>
        <v>2</v>
      </c>
      <c r="BL14" s="246"/>
      <c r="BM14" s="246">
        <v>2</v>
      </c>
      <c r="BN14" s="246"/>
      <c r="BO14" s="246"/>
      <c r="BP14" s="246"/>
      <c r="BQ14" s="246">
        <v>6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>
        <f t="shared" si="3"/>
        <v>10</v>
      </c>
      <c r="CH14" s="246"/>
    </row>
    <row r="15" spans="2:86" ht="12">
      <c r="B15" s="272" t="s">
        <v>199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46" t="s">
        <v>483</v>
      </c>
      <c r="M15" s="246"/>
      <c r="N15" s="246"/>
      <c r="O15" s="246"/>
      <c r="P15" s="246"/>
      <c r="Q15" s="246"/>
      <c r="R15" s="245">
        <v>0</v>
      </c>
      <c r="S15" s="245"/>
      <c r="T15" s="245"/>
      <c r="U15" s="246">
        <f>INT((AS15*Basics!$N$11+AU15*Basics!$N$12+AW15*Basics!$N$13+AY15*Basics!$N$14+BA15*Basics!$N$15+BC15*Basics!$N$16+BE15*Basics!$N$17+BG15*Basics!$N$19+BI15*Basics!$N$20+BK15*Basics!$N$21+BM15*Basics!$N$22+BO15*Basics!$N$23+BQ15*Basics!$N$24+BS15*Basics!$N$25+BU15*Basics!$N$27+BW15*Basics!$N$28+BY15*Basics!$N$29+CA15*Basics!$N$30+CC15*Basics!$N$31+CE15*Basics!$N$32)/CG15)</f>
        <v>0</v>
      </c>
      <c r="V15" s="246"/>
      <c r="W15" s="246"/>
      <c r="X15" s="246"/>
      <c r="Y15" s="246">
        <f>IF(R15&gt;20,R15+60,LOOKUP(R15,Data!C$3:C$23,Data!D$3:D$23))</f>
        <v>-20</v>
      </c>
      <c r="Z15" s="246"/>
      <c r="AA15" s="246"/>
      <c r="AB15" s="246"/>
      <c r="AC15" s="245"/>
      <c r="AD15" s="245"/>
      <c r="AE15" s="245"/>
      <c r="AF15" s="246">
        <f t="shared" si="2"/>
        <v>-20</v>
      </c>
      <c r="AG15" s="246"/>
      <c r="AH15" s="246"/>
      <c r="AJ15" s="246"/>
      <c r="AK15" s="246"/>
      <c r="AL15" s="246"/>
      <c r="AM15" s="246"/>
      <c r="AN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>
        <v>2</v>
      </c>
      <c r="BL15" s="246"/>
      <c r="BM15" s="246">
        <v>2</v>
      </c>
      <c r="BN15" s="246"/>
      <c r="BO15" s="246"/>
      <c r="BP15" s="246"/>
      <c r="BQ15" s="246">
        <v>6</v>
      </c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>
        <f t="shared" si="3"/>
        <v>10</v>
      </c>
      <c r="CH15" s="246"/>
    </row>
    <row r="16" spans="2:86" ht="12">
      <c r="B16" s="271" t="s">
        <v>200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46" t="s">
        <v>484</v>
      </c>
      <c r="M16" s="246"/>
      <c r="N16" s="246"/>
      <c r="O16" s="246"/>
      <c r="P16" s="246"/>
      <c r="Q16" s="246"/>
      <c r="R16" s="267">
        <f>INT(AVERAGE(R13:R15)+0.5)</f>
        <v>0</v>
      </c>
      <c r="S16" s="267"/>
      <c r="T16" s="267"/>
      <c r="U16" s="246">
        <f>INT((AS16*Basics!$N$11+AU16*Basics!$N$12+AW16*Basics!$N$13+AY16*Basics!$N$14+BA16*Basics!$N$15+BC16*Basics!$N$16+BE16*Basics!$N$17+BG16*Basics!$N$19+BI16*Basics!$N$20+BK16*Basics!$N$21+BM16*Basics!$N$22+BO16*Basics!$N$23+BQ16*Basics!$N$24+BS16*Basics!$N$25+BU16*Basics!$N$27+BW16*Basics!$N$28+BY16*Basics!$N$29+CA16*Basics!$N$30+CC16*Basics!$N$31+CE16*Basics!$N$32)/CG16)</f>
        <v>0</v>
      </c>
      <c r="V16" s="246"/>
      <c r="W16" s="246"/>
      <c r="X16" s="246"/>
      <c r="Y16" s="246">
        <f>IF(R16&gt;20,R16+60,LOOKUP(R16,Data!C$3:C$23,Data!D$3:D$23))</f>
        <v>-20</v>
      </c>
      <c r="Z16" s="246"/>
      <c r="AA16" s="246"/>
      <c r="AB16" s="246"/>
      <c r="AC16" s="245"/>
      <c r="AD16" s="245"/>
      <c r="AE16" s="245"/>
      <c r="AF16" s="246">
        <f t="shared" si="2"/>
        <v>-20</v>
      </c>
      <c r="AG16" s="246"/>
      <c r="AH16" s="246"/>
      <c r="AJ16" s="246"/>
      <c r="AK16" s="246"/>
      <c r="AL16" s="246"/>
      <c r="AM16" s="246"/>
      <c r="AN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>
        <v>2</v>
      </c>
      <c r="BL16" s="246"/>
      <c r="BM16" s="246">
        <v>2</v>
      </c>
      <c r="BN16" s="246"/>
      <c r="BO16" s="246"/>
      <c r="BP16" s="246"/>
      <c r="BQ16" s="246">
        <v>6</v>
      </c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>
        <f t="shared" si="3"/>
        <v>10</v>
      </c>
      <c r="CH16" s="246"/>
    </row>
    <row r="17" spans="2:86" ht="12">
      <c r="B17" s="272" t="s">
        <v>203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46" t="s">
        <v>483</v>
      </c>
      <c r="M17" s="246"/>
      <c r="N17" s="246"/>
      <c r="O17" s="246"/>
      <c r="P17" s="246"/>
      <c r="Q17" s="246"/>
      <c r="R17" s="245">
        <v>0</v>
      </c>
      <c r="S17" s="245"/>
      <c r="T17" s="245"/>
      <c r="U17" s="246">
        <f>INT((AS17*Basics!$N$11+AU17*Basics!$N$12+AW17*Basics!$N$13+AY17*Basics!$N$14+BA17*Basics!$N$15+BC17*Basics!$N$16+BE17*Basics!$N$17+BG17*Basics!$N$19+BI17*Basics!$N$20+BK17*Basics!$N$21+BM17*Basics!$N$22+BO17*Basics!$N$23+BQ17*Basics!$N$24+BS17*Basics!$N$25+BU17*Basics!$N$27+BW17*Basics!$N$28+BY17*Basics!$N$29+CA17*Basics!$N$30+CC17*Basics!$N$31+CE17*Basics!$N$32)/CG17)</f>
        <v>0</v>
      </c>
      <c r="V17" s="246"/>
      <c r="W17" s="246"/>
      <c r="X17" s="246"/>
      <c r="Y17" s="246">
        <f>IF(R17&gt;20,R17+60,LOOKUP(R17,Data!C$3:C$23,Data!D$3:D$23))</f>
        <v>-20</v>
      </c>
      <c r="Z17" s="246"/>
      <c r="AA17" s="246"/>
      <c r="AB17" s="246"/>
      <c r="AC17" s="245"/>
      <c r="AD17" s="245"/>
      <c r="AE17" s="245"/>
      <c r="AF17" s="246">
        <f t="shared" si="2"/>
        <v>-20</v>
      </c>
      <c r="AG17" s="246"/>
      <c r="AH17" s="246"/>
      <c r="AJ17" s="246"/>
      <c r="AK17" s="246"/>
      <c r="AL17" s="246"/>
      <c r="AM17" s="246"/>
      <c r="AN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>
        <v>2</v>
      </c>
      <c r="BL17" s="246"/>
      <c r="BM17" s="246">
        <v>2</v>
      </c>
      <c r="BN17" s="246"/>
      <c r="BO17" s="246"/>
      <c r="BP17" s="246"/>
      <c r="BQ17" s="246">
        <v>6</v>
      </c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>
        <f t="shared" si="3"/>
        <v>10</v>
      </c>
      <c r="CH17" s="246"/>
    </row>
    <row r="18" spans="2:86" ht="12">
      <c r="B18" s="272" t="s">
        <v>201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46" t="s">
        <v>483</v>
      </c>
      <c r="M18" s="246"/>
      <c r="N18" s="246"/>
      <c r="O18" s="246"/>
      <c r="P18" s="246"/>
      <c r="Q18" s="246"/>
      <c r="R18" s="245">
        <v>0</v>
      </c>
      <c r="S18" s="245"/>
      <c r="T18" s="245"/>
      <c r="U18" s="246">
        <f>INT((AS18*Basics!$N$11+AU18*Basics!$N$12+AW18*Basics!$N$13+AY18*Basics!$N$14+BA18*Basics!$N$15+BC18*Basics!$N$16+BE18*Basics!$N$17+BG18*Basics!$N$19+BI18*Basics!$N$20+BK18*Basics!$N$21+BM18*Basics!$N$22+BO18*Basics!$N$23+BQ18*Basics!$N$24+BS18*Basics!$N$25+BU18*Basics!$N$27+BW18*Basics!$N$28+BY18*Basics!$N$29+CA18*Basics!$N$30+CC18*Basics!$N$31+CE18*Basics!$N$32)/CG18)</f>
        <v>0</v>
      </c>
      <c r="V18" s="246"/>
      <c r="W18" s="246"/>
      <c r="X18" s="246"/>
      <c r="Y18" s="246">
        <f>IF(R18&gt;20,R18+60,LOOKUP(R18,Data!C$3:C$23,Data!D$3:D$23))</f>
        <v>-20</v>
      </c>
      <c r="Z18" s="246"/>
      <c r="AA18" s="246"/>
      <c r="AB18" s="246"/>
      <c r="AC18" s="245"/>
      <c r="AD18" s="245"/>
      <c r="AE18" s="245"/>
      <c r="AF18" s="246">
        <f t="shared" si="2"/>
        <v>-20</v>
      </c>
      <c r="AG18" s="246"/>
      <c r="AH18" s="246"/>
      <c r="AJ18" s="246"/>
      <c r="AK18" s="246"/>
      <c r="AL18" s="246"/>
      <c r="AM18" s="246"/>
      <c r="AN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>
        <v>2</v>
      </c>
      <c r="BL18" s="246"/>
      <c r="BM18" s="246">
        <v>2</v>
      </c>
      <c r="BN18" s="246"/>
      <c r="BO18" s="246"/>
      <c r="BP18" s="246"/>
      <c r="BQ18" s="246">
        <v>6</v>
      </c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>
        <f t="shared" si="3"/>
        <v>10</v>
      </c>
      <c r="CH18" s="246"/>
    </row>
    <row r="19" spans="2:86" ht="12">
      <c r="B19" s="272" t="s">
        <v>202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46" t="s">
        <v>483</v>
      </c>
      <c r="M19" s="246"/>
      <c r="N19" s="246"/>
      <c r="O19" s="246"/>
      <c r="P19" s="246"/>
      <c r="Q19" s="246"/>
      <c r="R19" s="245">
        <v>0</v>
      </c>
      <c r="S19" s="245"/>
      <c r="T19" s="245"/>
      <c r="U19" s="246">
        <f>INT((AS19*Basics!$N$11+AU19*Basics!$N$12+AW19*Basics!$N$13+AY19*Basics!$N$14+BA19*Basics!$N$15+BC19*Basics!$N$16+BE19*Basics!$N$17+BG19*Basics!$N$19+BI19*Basics!$N$20+BK19*Basics!$N$21+BM19*Basics!$N$22+BO19*Basics!$N$23+BQ19*Basics!$N$24+BS19*Basics!$N$25+BU19*Basics!$N$27+BW19*Basics!$N$28+BY19*Basics!$N$29+CA19*Basics!$N$30+CC19*Basics!$N$31+CE19*Basics!$N$32)/CG19)</f>
        <v>0</v>
      </c>
      <c r="V19" s="246"/>
      <c r="W19" s="246"/>
      <c r="X19" s="246"/>
      <c r="Y19" s="246">
        <f>IF(R19&gt;20,R19+60,LOOKUP(R19,Data!C$3:C$23,Data!D$3:D$23))</f>
        <v>-20</v>
      </c>
      <c r="Z19" s="246"/>
      <c r="AA19" s="246"/>
      <c r="AB19" s="246"/>
      <c r="AC19" s="245"/>
      <c r="AD19" s="245"/>
      <c r="AE19" s="245"/>
      <c r="AF19" s="246">
        <f t="shared" si="2"/>
        <v>-20</v>
      </c>
      <c r="AG19" s="246"/>
      <c r="AH19" s="246"/>
      <c r="AJ19" s="246"/>
      <c r="AK19" s="246"/>
      <c r="AL19" s="246"/>
      <c r="AM19" s="246"/>
      <c r="AN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>
        <v>2</v>
      </c>
      <c r="BL19" s="246"/>
      <c r="BM19" s="246">
        <v>2</v>
      </c>
      <c r="BN19" s="246"/>
      <c r="BO19" s="246"/>
      <c r="BP19" s="246"/>
      <c r="BQ19" s="246">
        <v>6</v>
      </c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>
        <f t="shared" si="3"/>
        <v>10</v>
      </c>
      <c r="CH19" s="246"/>
    </row>
    <row r="20" spans="2:86" ht="12">
      <c r="B20" s="272" t="s">
        <v>37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46" t="s">
        <v>483</v>
      </c>
      <c r="M20" s="246"/>
      <c r="N20" s="246"/>
      <c r="O20" s="246"/>
      <c r="P20" s="246"/>
      <c r="Q20" s="246"/>
      <c r="R20" s="245">
        <v>0</v>
      </c>
      <c r="S20" s="245"/>
      <c r="T20" s="245"/>
      <c r="U20" s="246">
        <f>INT((AS20*Basics!$N$11+AU20*Basics!$N$12+AW20*Basics!$N$13+AY20*Basics!$N$14+BA20*Basics!$N$15+BC20*Basics!$N$16+BE20*Basics!$N$17+BG20*Basics!$N$19+BI20*Basics!$N$20+BK20*Basics!$N$21+BM20*Basics!$N$22+BO20*Basics!$N$23+BQ20*Basics!$N$24+BS20*Basics!$N$25+BU20*Basics!$N$27+BW20*Basics!$N$28+BY20*Basics!$N$29+CA20*Basics!$N$30+CC20*Basics!$N$31+CE20*Basics!$N$32)/CG20)</f>
        <v>0</v>
      </c>
      <c r="V20" s="246"/>
      <c r="W20" s="246"/>
      <c r="X20" s="246"/>
      <c r="Y20" s="246">
        <f>IF(R20&gt;20,R20+60,LOOKUP(R20,Data!C$3:C$23,Data!D$3:D$23))</f>
        <v>-20</v>
      </c>
      <c r="Z20" s="246"/>
      <c r="AA20" s="246"/>
      <c r="AB20" s="246"/>
      <c r="AC20" s="245"/>
      <c r="AD20" s="245"/>
      <c r="AE20" s="245"/>
      <c r="AF20" s="246">
        <f t="shared" si="2"/>
        <v>-20</v>
      </c>
      <c r="AG20" s="246"/>
      <c r="AH20" s="246"/>
      <c r="AJ20" s="246"/>
      <c r="AK20" s="246"/>
      <c r="AL20" s="246"/>
      <c r="AM20" s="246"/>
      <c r="AN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>
        <v>2</v>
      </c>
      <c r="BL20" s="246"/>
      <c r="BM20" s="246">
        <v>2</v>
      </c>
      <c r="BN20" s="246"/>
      <c r="BO20" s="246"/>
      <c r="BP20" s="246"/>
      <c r="BQ20" s="246">
        <v>6</v>
      </c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>
        <f t="shared" si="3"/>
        <v>10</v>
      </c>
      <c r="CH20" s="246"/>
    </row>
    <row r="21" spans="2:86" ht="12">
      <c r="B21" s="271" t="s">
        <v>558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46" t="s">
        <v>484</v>
      </c>
      <c r="M21" s="246"/>
      <c r="N21" s="246"/>
      <c r="O21" s="246"/>
      <c r="P21" s="246"/>
      <c r="Q21" s="246"/>
      <c r="R21" s="267">
        <f>INT(AVERAGE(R17:R20)+0.5)</f>
        <v>0</v>
      </c>
      <c r="S21" s="267"/>
      <c r="T21" s="267"/>
      <c r="U21" s="246">
        <f>INT((AS21*Basics!$N$11+AU21*Basics!$N$12+AW21*Basics!$N$13+AY21*Basics!$N$14+BA21*Basics!$N$15+BC21*Basics!$N$16+BE21*Basics!$N$17+BG21*Basics!$N$19+BI21*Basics!$N$20+BK21*Basics!$N$21+BM21*Basics!$N$22+BO21*Basics!$N$23+BQ21*Basics!$N$24+BS21*Basics!$N$25+BU21*Basics!$N$27+BW21*Basics!$N$28+BY21*Basics!$N$29+CA21*Basics!$N$30+CC21*Basics!$N$31+CE21*Basics!$N$32)/CG21)</f>
        <v>0</v>
      </c>
      <c r="V21" s="246"/>
      <c r="W21" s="246"/>
      <c r="X21" s="246"/>
      <c r="Y21" s="246">
        <f>IF(R21&gt;20,R21+60,LOOKUP(R21,Data!C$3:C$23,Data!D$3:D$23))</f>
        <v>-20</v>
      </c>
      <c r="Z21" s="246"/>
      <c r="AA21" s="246"/>
      <c r="AB21" s="246"/>
      <c r="AC21" s="245"/>
      <c r="AD21" s="245"/>
      <c r="AE21" s="245"/>
      <c r="AF21" s="246">
        <f t="shared" si="2"/>
        <v>-20</v>
      </c>
      <c r="AG21" s="246"/>
      <c r="AH21" s="246"/>
      <c r="AJ21" s="251"/>
      <c r="AK21" s="251"/>
      <c r="AL21" s="251"/>
      <c r="AM21" s="251"/>
      <c r="AN21" s="65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>
        <v>2</v>
      </c>
      <c r="BL21" s="246"/>
      <c r="BM21" s="246">
        <v>2</v>
      </c>
      <c r="BN21" s="246"/>
      <c r="BO21" s="246"/>
      <c r="BP21" s="246"/>
      <c r="BQ21" s="246">
        <v>6</v>
      </c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>
        <f t="shared" si="3"/>
        <v>10</v>
      </c>
      <c r="CH21" s="246"/>
    </row>
    <row r="22" spans="2:86" ht="12">
      <c r="B22" s="272" t="s">
        <v>560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46" t="s">
        <v>483</v>
      </c>
      <c r="M22" s="246"/>
      <c r="N22" s="246"/>
      <c r="O22" s="246"/>
      <c r="P22" s="246"/>
      <c r="Q22" s="246"/>
      <c r="R22" s="245">
        <v>0</v>
      </c>
      <c r="S22" s="245"/>
      <c r="T22" s="245"/>
      <c r="U22" s="246">
        <f>INT((AS22*Basics!$N$11+AU22*Basics!$N$12+AW22*Basics!$N$13+AY22*Basics!$N$14+BA22*Basics!$N$15+BC22*Basics!$N$16+BE22*Basics!$N$17+BG22*Basics!$N$19+BI22*Basics!$N$20+BK22*Basics!$N$21+BM22*Basics!$N$22+BO22*Basics!$N$23+BQ22*Basics!$N$24+BS22*Basics!$N$25+BU22*Basics!$N$27+BW22*Basics!$N$28+BY22*Basics!$N$29+CA22*Basics!$N$30+CC22*Basics!$N$31+CE22*Basics!$N$32)/CG22)</f>
        <v>0</v>
      </c>
      <c r="V22" s="246"/>
      <c r="W22" s="246"/>
      <c r="X22" s="246"/>
      <c r="Y22" s="246">
        <f>IF(R22&gt;20,R22+60,LOOKUP(R22,Data!C$3:C$23,Data!D$3:D$23))</f>
        <v>-20</v>
      </c>
      <c r="Z22" s="246"/>
      <c r="AA22" s="246"/>
      <c r="AB22" s="246"/>
      <c r="AC22" s="245"/>
      <c r="AD22" s="245"/>
      <c r="AE22" s="245"/>
      <c r="AF22" s="246">
        <f t="shared" si="2"/>
        <v>-20</v>
      </c>
      <c r="AG22" s="246"/>
      <c r="AH22" s="246"/>
      <c r="AJ22" s="246"/>
      <c r="AK22" s="246"/>
      <c r="AL22" s="246"/>
      <c r="AM22" s="246"/>
      <c r="AN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>
        <v>2</v>
      </c>
      <c r="BL22" s="246"/>
      <c r="BM22" s="246">
        <v>2</v>
      </c>
      <c r="BN22" s="246"/>
      <c r="BO22" s="246"/>
      <c r="BP22" s="246"/>
      <c r="BQ22" s="246">
        <v>6</v>
      </c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>
        <f t="shared" si="3"/>
        <v>10</v>
      </c>
      <c r="CH22" s="246"/>
    </row>
    <row r="23" spans="2:86" ht="12">
      <c r="B23" s="272" t="s">
        <v>519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46" t="s">
        <v>483</v>
      </c>
      <c r="M23" s="246"/>
      <c r="N23" s="246"/>
      <c r="O23" s="246"/>
      <c r="P23" s="246"/>
      <c r="Q23" s="246"/>
      <c r="R23" s="245">
        <v>0</v>
      </c>
      <c r="S23" s="245"/>
      <c r="T23" s="245"/>
      <c r="U23" s="246">
        <f>INT((AS23*Basics!$N$11+AU23*Basics!$N$12+AW23*Basics!$N$13+AY23*Basics!$N$14+BA23*Basics!$N$15+BC23*Basics!$N$16+BE23*Basics!$N$17+BG23*Basics!$N$19+BI23*Basics!$N$20+BK23*Basics!$N$21+BM23*Basics!$N$22+BO23*Basics!$N$23+BQ23*Basics!$N$24+BS23*Basics!$N$25+BU23*Basics!$N$27+BW23*Basics!$N$28+BY23*Basics!$N$29+CA23*Basics!$N$30+CC23*Basics!$N$31+CE23*Basics!$N$32)/CG23)</f>
        <v>0</v>
      </c>
      <c r="V23" s="246"/>
      <c r="W23" s="246"/>
      <c r="X23" s="246"/>
      <c r="Y23" s="246">
        <f>IF(R23&gt;20,R23+60,LOOKUP(R23,Data!C$3:C$23,Data!D$3:D$23))</f>
        <v>-20</v>
      </c>
      <c r="Z23" s="246"/>
      <c r="AA23" s="246"/>
      <c r="AB23" s="246"/>
      <c r="AC23" s="245"/>
      <c r="AD23" s="245"/>
      <c r="AE23" s="245"/>
      <c r="AF23" s="246">
        <f t="shared" si="2"/>
        <v>-20</v>
      </c>
      <c r="AG23" s="246"/>
      <c r="AH23" s="246"/>
      <c r="AJ23" s="246"/>
      <c r="AK23" s="246"/>
      <c r="AL23" s="246"/>
      <c r="AM23" s="246"/>
      <c r="AN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>
        <v>2</v>
      </c>
      <c r="BL23" s="246"/>
      <c r="BM23" s="246">
        <v>2</v>
      </c>
      <c r="BN23" s="246"/>
      <c r="BO23" s="246"/>
      <c r="BP23" s="246"/>
      <c r="BQ23" s="246">
        <v>6</v>
      </c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>
        <f t="shared" si="3"/>
        <v>10</v>
      </c>
      <c r="CH23" s="246"/>
    </row>
    <row r="24" spans="2:86" ht="12">
      <c r="B24" s="271" t="s">
        <v>559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46" t="s">
        <v>484</v>
      </c>
      <c r="M24" s="246"/>
      <c r="N24" s="246"/>
      <c r="O24" s="246"/>
      <c r="P24" s="246"/>
      <c r="Q24" s="246"/>
      <c r="R24" s="267">
        <f>INT(AVERAGE(R22:R23)+0.5)</f>
        <v>0</v>
      </c>
      <c r="S24" s="267"/>
      <c r="T24" s="267"/>
      <c r="U24" s="246">
        <f>INT((AS24*Basics!$N$11+AU24*Basics!$N$12+AW24*Basics!$N$13+AY24*Basics!$N$14+BA24*Basics!$N$15+BC24*Basics!$N$16+BE24*Basics!$N$17+BG24*Basics!$N$19+BI24*Basics!$N$20+BK24*Basics!$N$21+BM24*Basics!$N$22+BO24*Basics!$N$23+BQ24*Basics!$N$24+BS24*Basics!$N$25+BU24*Basics!$N$27+BW24*Basics!$N$28+BY24*Basics!$N$29+CA24*Basics!$N$30+CC24*Basics!$N$31+CE24*Basics!$N$32)/CG24)</f>
        <v>0</v>
      </c>
      <c r="V24" s="246"/>
      <c r="W24" s="246"/>
      <c r="X24" s="246"/>
      <c r="Y24" s="246">
        <f>IF(R24&gt;20,R24+60,LOOKUP(R24,Data!C$3:C$23,Data!D$3:D$23))</f>
        <v>-20</v>
      </c>
      <c r="Z24" s="246"/>
      <c r="AA24" s="246"/>
      <c r="AB24" s="246"/>
      <c r="AC24" s="245"/>
      <c r="AD24" s="245"/>
      <c r="AE24" s="245"/>
      <c r="AF24" s="246">
        <f t="shared" si="2"/>
        <v>-20</v>
      </c>
      <c r="AG24" s="246"/>
      <c r="AH24" s="246"/>
      <c r="AJ24" s="251"/>
      <c r="AK24" s="251"/>
      <c r="AL24" s="251"/>
      <c r="AM24" s="251"/>
      <c r="AN24" s="251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>
        <v>2</v>
      </c>
      <c r="BL24" s="246"/>
      <c r="BM24" s="246">
        <v>2</v>
      </c>
      <c r="BN24" s="246"/>
      <c r="BO24" s="246"/>
      <c r="BP24" s="246"/>
      <c r="BQ24" s="246">
        <v>6</v>
      </c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>
        <f t="shared" si="3"/>
        <v>10</v>
      </c>
      <c r="CH24" s="246"/>
    </row>
    <row r="25" spans="2:86" ht="12">
      <c r="B25" s="271" t="s">
        <v>68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46" t="s">
        <v>484</v>
      </c>
      <c r="M25" s="246"/>
      <c r="N25" s="246"/>
      <c r="O25" s="246"/>
      <c r="P25" s="246"/>
      <c r="Q25" s="246"/>
      <c r="R25" s="245">
        <v>0</v>
      </c>
      <c r="S25" s="245"/>
      <c r="T25" s="245"/>
      <c r="U25" s="246">
        <f>INT((AS25*Basics!$N$11+AU25*Basics!$N$12+AW25*Basics!$N$13+AY25*Basics!$N$14+BA25*Basics!$N$15+BC25*Basics!$N$16+BE25*Basics!$N$17+BG25*Basics!$N$19+BI25*Basics!$N$20+BK25*Basics!$N$21+BM25*Basics!$N$22+BO25*Basics!$N$23+BQ25*Basics!$N$24+BS25*Basics!$N$25+BU25*Basics!$N$27+BW25*Basics!$N$28+BY25*Basics!$N$29+CA25*Basics!$N$30+CC25*Basics!$N$31+CE25*Basics!$N$32)/CG25)</f>
        <v>0</v>
      </c>
      <c r="V25" s="246"/>
      <c r="W25" s="246"/>
      <c r="X25" s="246"/>
      <c r="Y25" s="246">
        <f>IF(R25&gt;20,R25+60,LOOKUP(R25,Data!C$3:C$23,Data!D$3:D$23))</f>
        <v>-20</v>
      </c>
      <c r="Z25" s="246"/>
      <c r="AA25" s="246"/>
      <c r="AB25" s="246"/>
      <c r="AC25" s="245"/>
      <c r="AD25" s="245"/>
      <c r="AE25" s="245"/>
      <c r="AF25" s="246">
        <f t="shared" si="2"/>
        <v>-20</v>
      </c>
      <c r="AG25" s="246"/>
      <c r="AH25" s="246"/>
      <c r="AJ25" s="246"/>
      <c r="AK25" s="246"/>
      <c r="AL25" s="246"/>
      <c r="AM25" s="246"/>
      <c r="AN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>
        <v>2</v>
      </c>
      <c r="BL25" s="246"/>
      <c r="BM25" s="246">
        <v>2</v>
      </c>
      <c r="BN25" s="246"/>
      <c r="BO25" s="246"/>
      <c r="BP25" s="246"/>
      <c r="BQ25" s="246">
        <v>6</v>
      </c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>
        <f t="shared" si="3"/>
        <v>10</v>
      </c>
      <c r="CH25" s="246"/>
    </row>
    <row r="26" spans="2:86" ht="12">
      <c r="B26" s="272" t="s">
        <v>457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46" t="s">
        <v>483</v>
      </c>
      <c r="M26" s="246"/>
      <c r="N26" s="246"/>
      <c r="O26" s="246"/>
      <c r="P26" s="246"/>
      <c r="Q26" s="246"/>
      <c r="R26" s="245">
        <v>0</v>
      </c>
      <c r="S26" s="245"/>
      <c r="T26" s="245"/>
      <c r="U26" s="246">
        <f>INT((AS26*Basics!$N$11+AU26*Basics!$N$12+AW26*Basics!$N$13+AY26*Basics!$N$14+BA26*Basics!$N$15+BC26*Basics!$N$16+BE26*Basics!$N$17+BG26*Basics!$N$19+BI26*Basics!$N$20+BK26*Basics!$N$21+BM26*Basics!$N$22+BO26*Basics!$N$23+BQ26*Basics!$N$24+BS26*Basics!$N$25+BU26*Basics!$N$27+BW26*Basics!$N$28+BY26*Basics!$N$29+CA26*Basics!$N$30+CC26*Basics!$N$31+CE26*Basics!$N$32)/CG26)</f>
        <v>0</v>
      </c>
      <c r="V26" s="246"/>
      <c r="W26" s="246"/>
      <c r="X26" s="246"/>
      <c r="Y26" s="246">
        <f>IF(R26&gt;20,R26+60,LOOKUP(R26,Data!C$3:C$23,Data!D$3:D$23))</f>
        <v>-20</v>
      </c>
      <c r="Z26" s="246"/>
      <c r="AA26" s="246"/>
      <c r="AB26" s="246"/>
      <c r="AC26" s="245"/>
      <c r="AD26" s="245"/>
      <c r="AE26" s="245"/>
      <c r="AF26" s="246">
        <f t="shared" si="2"/>
        <v>-20</v>
      </c>
      <c r="AG26" s="246"/>
      <c r="AH26" s="246"/>
      <c r="AJ26" s="246"/>
      <c r="AK26" s="246"/>
      <c r="AL26" s="246"/>
      <c r="AM26" s="246"/>
      <c r="AN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>
        <v>2</v>
      </c>
      <c r="BL26" s="246"/>
      <c r="BM26" s="246">
        <v>2</v>
      </c>
      <c r="BN26" s="246"/>
      <c r="BO26" s="246"/>
      <c r="BP26" s="246"/>
      <c r="BQ26" s="246">
        <v>6</v>
      </c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>
        <f t="shared" si="3"/>
        <v>10</v>
      </c>
      <c r="CH26" s="246"/>
    </row>
    <row r="27" spans="2:86" ht="12">
      <c r="B27" s="272" t="s">
        <v>458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46" t="s">
        <v>483</v>
      </c>
      <c r="M27" s="246"/>
      <c r="N27" s="246"/>
      <c r="O27" s="246"/>
      <c r="P27" s="246"/>
      <c r="Q27" s="246"/>
      <c r="R27" s="245">
        <v>0</v>
      </c>
      <c r="S27" s="245"/>
      <c r="T27" s="245"/>
      <c r="U27" s="246">
        <f>INT((AS27*Basics!$N$11+AU27*Basics!$N$12+AW27*Basics!$N$13+AY27*Basics!$N$14+BA27*Basics!$N$15+BC27*Basics!$N$16+BE27*Basics!$N$17+BG27*Basics!$N$19+BI27*Basics!$N$20+BK27*Basics!$N$21+BM27*Basics!$N$22+BO27*Basics!$N$23+BQ27*Basics!$N$24+BS27*Basics!$N$25+BU27*Basics!$N$27+BW27*Basics!$N$28+BY27*Basics!$N$29+CA27*Basics!$N$30+CC27*Basics!$N$31+CE27*Basics!$N$32)/CG27)</f>
        <v>0</v>
      </c>
      <c r="V27" s="246"/>
      <c r="W27" s="246"/>
      <c r="X27" s="246"/>
      <c r="Y27" s="246">
        <f>IF(R27&gt;20,R27+60,LOOKUP(R27,Data!C$3:C$23,Data!D$3:D$23))</f>
        <v>-20</v>
      </c>
      <c r="Z27" s="246"/>
      <c r="AA27" s="246"/>
      <c r="AB27" s="246"/>
      <c r="AC27" s="245"/>
      <c r="AD27" s="245"/>
      <c r="AE27" s="245"/>
      <c r="AF27" s="246">
        <f t="shared" si="2"/>
        <v>-20</v>
      </c>
      <c r="AG27" s="246"/>
      <c r="AH27" s="246"/>
      <c r="AJ27" s="246"/>
      <c r="AK27" s="246"/>
      <c r="AL27" s="246"/>
      <c r="AM27" s="246"/>
      <c r="AN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>
        <v>2</v>
      </c>
      <c r="BL27" s="246"/>
      <c r="BM27" s="246">
        <v>2</v>
      </c>
      <c r="BN27" s="246"/>
      <c r="BO27" s="246"/>
      <c r="BP27" s="246"/>
      <c r="BQ27" s="246">
        <v>6</v>
      </c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>
        <f t="shared" si="3"/>
        <v>10</v>
      </c>
      <c r="CH27" s="246"/>
    </row>
    <row r="28" spans="2:86" ht="12">
      <c r="B28" s="272" t="s">
        <v>459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46" t="s">
        <v>483</v>
      </c>
      <c r="M28" s="246"/>
      <c r="N28" s="246"/>
      <c r="O28" s="246"/>
      <c r="P28" s="246"/>
      <c r="Q28" s="246"/>
      <c r="R28" s="245">
        <v>0</v>
      </c>
      <c r="S28" s="245"/>
      <c r="T28" s="245"/>
      <c r="U28" s="246">
        <f>INT((AS28*Basics!$N$11+AU28*Basics!$N$12+AW28*Basics!$N$13+AY28*Basics!$N$14+BA28*Basics!$N$15+BC28*Basics!$N$16+BE28*Basics!$N$17+BG28*Basics!$N$19+BI28*Basics!$N$20+BK28*Basics!$N$21+BM28*Basics!$N$22+BO28*Basics!$N$23+BQ28*Basics!$N$24+BS28*Basics!$N$25+BU28*Basics!$N$27+BW28*Basics!$N$28+BY28*Basics!$N$29+CA28*Basics!$N$30+CC28*Basics!$N$31+CE28*Basics!$N$32)/CG28)</f>
        <v>0</v>
      </c>
      <c r="V28" s="246"/>
      <c r="W28" s="246"/>
      <c r="X28" s="246"/>
      <c r="Y28" s="246">
        <f>IF(R28&gt;20,R28+60,LOOKUP(R28,Data!C$3:C$23,Data!D$3:D$23))</f>
        <v>-20</v>
      </c>
      <c r="Z28" s="246"/>
      <c r="AA28" s="246"/>
      <c r="AB28" s="246"/>
      <c r="AC28" s="245"/>
      <c r="AD28" s="245"/>
      <c r="AE28" s="245"/>
      <c r="AF28" s="246">
        <f t="shared" si="2"/>
        <v>-20</v>
      </c>
      <c r="AG28" s="246"/>
      <c r="AH28" s="246"/>
      <c r="AJ28" s="246"/>
      <c r="AK28" s="246"/>
      <c r="AL28" s="246"/>
      <c r="AM28" s="246"/>
      <c r="AN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>
        <v>2</v>
      </c>
      <c r="BL28" s="246"/>
      <c r="BM28" s="246">
        <v>2</v>
      </c>
      <c r="BN28" s="246"/>
      <c r="BO28" s="246"/>
      <c r="BP28" s="246"/>
      <c r="BQ28" s="246">
        <v>6</v>
      </c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>
        <f t="shared" si="3"/>
        <v>10</v>
      </c>
      <c r="CH28" s="246"/>
    </row>
    <row r="29" spans="2:86" ht="12">
      <c r="B29" s="272" t="s">
        <v>460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46" t="s">
        <v>483</v>
      </c>
      <c r="M29" s="246"/>
      <c r="N29" s="246"/>
      <c r="O29" s="246"/>
      <c r="P29" s="246"/>
      <c r="Q29" s="246"/>
      <c r="R29" s="245">
        <v>0</v>
      </c>
      <c r="S29" s="245"/>
      <c r="T29" s="245"/>
      <c r="U29" s="246">
        <f>INT((AS29*Basics!$N$11+AU29*Basics!$N$12+AW29*Basics!$N$13+AY29*Basics!$N$14+BA29*Basics!$N$15+BC29*Basics!$N$16+BE29*Basics!$N$17+BG29*Basics!$N$19+BI29*Basics!$N$20+BK29*Basics!$N$21+BM29*Basics!$N$22+BO29*Basics!$N$23+BQ29*Basics!$N$24+BS29*Basics!$N$25+BU29*Basics!$N$27+BW29*Basics!$N$28+BY29*Basics!$N$29+CA29*Basics!$N$30+CC29*Basics!$N$31+CE29*Basics!$N$32)/CG29)</f>
        <v>0</v>
      </c>
      <c r="V29" s="246"/>
      <c r="W29" s="246"/>
      <c r="X29" s="246"/>
      <c r="Y29" s="246">
        <f>IF(R29&gt;20,R29+60,LOOKUP(R29,Data!C$3:C$23,Data!D$3:D$23))</f>
        <v>-20</v>
      </c>
      <c r="Z29" s="246"/>
      <c r="AA29" s="246"/>
      <c r="AB29" s="246"/>
      <c r="AC29" s="245"/>
      <c r="AD29" s="245"/>
      <c r="AE29" s="245"/>
      <c r="AF29" s="246">
        <f t="shared" si="2"/>
        <v>-20</v>
      </c>
      <c r="AG29" s="246"/>
      <c r="AH29" s="246"/>
      <c r="AJ29" s="246"/>
      <c r="AK29" s="246"/>
      <c r="AL29" s="246"/>
      <c r="AM29" s="246"/>
      <c r="AN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>
        <v>2</v>
      </c>
      <c r="BL29" s="246"/>
      <c r="BM29" s="246">
        <v>2</v>
      </c>
      <c r="BN29" s="246"/>
      <c r="BO29" s="246"/>
      <c r="BP29" s="246"/>
      <c r="BQ29" s="246">
        <v>6</v>
      </c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>
        <f t="shared" si="3"/>
        <v>10</v>
      </c>
      <c r="CH29" s="246"/>
    </row>
    <row r="30" spans="2:86" ht="12">
      <c r="B30" s="272" t="s">
        <v>461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46" t="s">
        <v>483</v>
      </c>
      <c r="M30" s="246"/>
      <c r="N30" s="246"/>
      <c r="O30" s="246"/>
      <c r="P30" s="246"/>
      <c r="Q30" s="246"/>
      <c r="R30" s="245">
        <v>0</v>
      </c>
      <c r="S30" s="245"/>
      <c r="T30" s="245"/>
      <c r="U30" s="246">
        <f>INT((AS30*Basics!$N$11+AU30*Basics!$N$12+AW30*Basics!$N$13+AY30*Basics!$N$14+BA30*Basics!$N$15+BC30*Basics!$N$16+BE30*Basics!$N$17+BG30*Basics!$N$19+BI30*Basics!$N$20+BK30*Basics!$N$21+BM30*Basics!$N$22+BO30*Basics!$N$23+BQ30*Basics!$N$24+BS30*Basics!$N$25+BU30*Basics!$N$27+BW30*Basics!$N$28+BY30*Basics!$N$29+CA30*Basics!$N$30+CC30*Basics!$N$31+CE30*Basics!$N$32)/CG30)</f>
        <v>0</v>
      </c>
      <c r="V30" s="246"/>
      <c r="W30" s="246"/>
      <c r="X30" s="246"/>
      <c r="Y30" s="246">
        <f>IF(R30&gt;20,R30+60,LOOKUP(R30,Data!C$3:C$23,Data!D$3:D$23))</f>
        <v>-20</v>
      </c>
      <c r="Z30" s="246"/>
      <c r="AA30" s="246"/>
      <c r="AB30" s="246"/>
      <c r="AC30" s="245"/>
      <c r="AD30" s="245"/>
      <c r="AE30" s="245"/>
      <c r="AF30" s="246">
        <f t="shared" si="2"/>
        <v>-20</v>
      </c>
      <c r="AG30" s="246"/>
      <c r="AH30" s="246"/>
      <c r="AJ30" s="246"/>
      <c r="AK30" s="246"/>
      <c r="AL30" s="246"/>
      <c r="AM30" s="246"/>
      <c r="AN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>
        <v>2</v>
      </c>
      <c r="BL30" s="246"/>
      <c r="BM30" s="246">
        <v>2</v>
      </c>
      <c r="BN30" s="246"/>
      <c r="BO30" s="246"/>
      <c r="BP30" s="246"/>
      <c r="BQ30" s="246">
        <v>6</v>
      </c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>
        <f t="shared" si="3"/>
        <v>10</v>
      </c>
      <c r="CH30" s="246"/>
    </row>
    <row r="31" spans="2:86" ht="12">
      <c r="B31" s="271" t="s">
        <v>263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46" t="s">
        <v>484</v>
      </c>
      <c r="M31" s="246"/>
      <c r="N31" s="246"/>
      <c r="O31" s="246"/>
      <c r="P31" s="246"/>
      <c r="Q31" s="246"/>
      <c r="R31" s="267">
        <f>INT(AVERAGE(R26:R30)+0.5)</f>
        <v>0</v>
      </c>
      <c r="S31" s="267"/>
      <c r="T31" s="267"/>
      <c r="U31" s="246">
        <f>INT((AS31*Basics!$N$11+AU31*Basics!$N$12+AW31*Basics!$N$13+AY31*Basics!$N$14+BA31*Basics!$N$15+BC31*Basics!$N$16+BE31*Basics!$N$17+BG31*Basics!$N$19+BI31*Basics!$N$20+BK31*Basics!$N$21+BM31*Basics!$N$22+BO31*Basics!$N$23+BQ31*Basics!$N$24+BS31*Basics!$N$25+BU31*Basics!$N$27+BW31*Basics!$N$28+BY31*Basics!$N$29+CA31*Basics!$N$30+CC31*Basics!$N$31+CE31*Basics!$N$32)/CG31)</f>
        <v>0</v>
      </c>
      <c r="V31" s="246"/>
      <c r="W31" s="246"/>
      <c r="X31" s="246"/>
      <c r="Y31" s="246">
        <f>IF(R31&gt;20,R31+60,LOOKUP(R31,Data!C$3:C$23,Data!D$3:D$23))</f>
        <v>-20</v>
      </c>
      <c r="Z31" s="246"/>
      <c r="AA31" s="246"/>
      <c r="AB31" s="246"/>
      <c r="AC31" s="245"/>
      <c r="AD31" s="245"/>
      <c r="AE31" s="245"/>
      <c r="AF31" s="246">
        <f t="shared" si="2"/>
        <v>-20</v>
      </c>
      <c r="AG31" s="246"/>
      <c r="AH31" s="246"/>
      <c r="AJ31" s="251"/>
      <c r="AK31" s="251"/>
      <c r="AL31" s="251"/>
      <c r="AM31" s="251"/>
      <c r="AN31" s="251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>
        <v>2</v>
      </c>
      <c r="BL31" s="246"/>
      <c r="BM31" s="246">
        <v>2</v>
      </c>
      <c r="BN31" s="246"/>
      <c r="BO31" s="246"/>
      <c r="BP31" s="246"/>
      <c r="BQ31" s="246">
        <v>6</v>
      </c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>
        <f t="shared" si="3"/>
        <v>10</v>
      </c>
      <c r="CH31" s="246"/>
    </row>
    <row r="32" spans="2:86" ht="12">
      <c r="B32" s="262" t="s">
        <v>482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46" t="s">
        <v>486</v>
      </c>
      <c r="M32" s="246"/>
      <c r="N32" s="246"/>
      <c r="O32" s="246"/>
      <c r="P32" s="246"/>
      <c r="Q32" s="246"/>
      <c r="R32" s="267">
        <f>INT(AVERAGE(R10,R11,R12,R16,R21,R24,R25,R31)+0.5)</f>
        <v>0</v>
      </c>
      <c r="S32" s="267"/>
      <c r="T32" s="267"/>
      <c r="U32" s="246">
        <f>INT((AS32*Basics!$N$11+AU32*Basics!$N$12+AW32*Basics!$N$13+AY32*Basics!$N$14+BA32*Basics!$N$15+BC32*Basics!$N$16+BE32*Basics!$N$17+BG32*Basics!$N$19+BI32*Basics!$N$20+BK32*Basics!$N$21+BM32*Basics!$N$22+BO32*Basics!$N$23+BQ32*Basics!$N$24+BS32*Basics!$N$25+BU32*Basics!$N$27+BW32*Basics!$N$28+BY32*Basics!$N$29+CA32*Basics!$N$30+CC32*Basics!$N$31+CE32*Basics!$N$32)/CG32)</f>
        <v>0</v>
      </c>
      <c r="V32" s="246"/>
      <c r="W32" s="246"/>
      <c r="X32" s="246"/>
      <c r="Y32" s="246">
        <f>IF(R32&gt;20,R32+60,LOOKUP(R32,Data!C$3:C$23,Data!D$3:D$23))</f>
        <v>-20</v>
      </c>
      <c r="Z32" s="246"/>
      <c r="AA32" s="246"/>
      <c r="AB32" s="246"/>
      <c r="AC32" s="245"/>
      <c r="AD32" s="245"/>
      <c r="AE32" s="245"/>
      <c r="AF32" s="246">
        <f>U32+Y32+AC32</f>
        <v>-20</v>
      </c>
      <c r="AG32" s="246"/>
      <c r="AH32" s="246"/>
      <c r="AJ32" s="251"/>
      <c r="AK32" s="251"/>
      <c r="AL32" s="251"/>
      <c r="AM32" s="251"/>
      <c r="AN32" s="251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>
        <v>2</v>
      </c>
      <c r="BL32" s="246"/>
      <c r="BM32" s="246">
        <v>2</v>
      </c>
      <c r="BN32" s="246"/>
      <c r="BO32" s="246"/>
      <c r="BP32" s="246"/>
      <c r="BQ32" s="246">
        <v>6</v>
      </c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>
        <f>SUM(AS32:CF32)</f>
        <v>10</v>
      </c>
      <c r="CH32" s="246"/>
    </row>
    <row r="34" spans="2:86" ht="12">
      <c r="B34" s="273" t="s">
        <v>110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84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</row>
    <row r="35" spans="2:86" ht="12">
      <c r="B35" s="271" t="s">
        <v>488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46" t="s">
        <v>484</v>
      </c>
      <c r="M35" s="246"/>
      <c r="N35" s="246"/>
      <c r="O35" s="246"/>
      <c r="P35" s="246"/>
      <c r="Q35" s="246"/>
      <c r="R35" s="245">
        <v>0</v>
      </c>
      <c r="S35" s="245"/>
      <c r="T35" s="245"/>
      <c r="U35" s="246">
        <f>INT((AS35*Basics!$N$11+AU35*Basics!$N$12+AW35*Basics!$N$13+AY35*Basics!$N$14+BA35*Basics!$N$15+BC35*Basics!$N$16+BE35*Basics!$N$17+BG35*Basics!$N$19+BI35*Basics!$N$20+BK35*Basics!$N$21+BM35*Basics!$N$22+BO35*Basics!$N$23+BQ35*Basics!$N$24+BS35*Basics!$N$25+BU35*Basics!$N$27+BW35*Basics!$N$28+BY35*Basics!$N$29+CA35*Basics!$N$30+CC35*Basics!$N$31+CE35*Basics!$N$32)/CG35)</f>
        <v>0</v>
      </c>
      <c r="V35" s="246"/>
      <c r="W35" s="246"/>
      <c r="X35" s="246"/>
      <c r="Y35" s="246">
        <f>IF(R35&gt;20,R35+60,LOOKUP(R35,Data!C$3:C$23,Data!D$3:D$23))</f>
        <v>-20</v>
      </c>
      <c r="Z35" s="246"/>
      <c r="AA35" s="246"/>
      <c r="AB35" s="246"/>
      <c r="AC35" s="245"/>
      <c r="AD35" s="245"/>
      <c r="AE35" s="245"/>
      <c r="AF35" s="246">
        <f aca="true" t="shared" si="4" ref="AF35:AF40">U35+Y35+AC35</f>
        <v>-20</v>
      </c>
      <c r="AG35" s="246"/>
      <c r="AH35" s="246"/>
      <c r="AJ35" s="246"/>
      <c r="AK35" s="246"/>
      <c r="AL35" s="246"/>
      <c r="AM35" s="246"/>
      <c r="AN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>
        <v>2</v>
      </c>
      <c r="BL35" s="246"/>
      <c r="BM35" s="246">
        <v>2</v>
      </c>
      <c r="BN35" s="246"/>
      <c r="BO35" s="246"/>
      <c r="BP35" s="246"/>
      <c r="BQ35" s="246">
        <v>6</v>
      </c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>
        <f aca="true" t="shared" si="5" ref="CG35:CG40">SUM(AS35:CF35)</f>
        <v>10</v>
      </c>
      <c r="CH35" s="246"/>
    </row>
    <row r="36" spans="2:86" ht="12">
      <c r="B36" s="271" t="s">
        <v>489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46" t="s">
        <v>484</v>
      </c>
      <c r="M36" s="246"/>
      <c r="N36" s="246"/>
      <c r="O36" s="246"/>
      <c r="P36" s="246"/>
      <c r="Q36" s="246"/>
      <c r="R36" s="245">
        <v>0</v>
      </c>
      <c r="S36" s="245"/>
      <c r="T36" s="245"/>
      <c r="U36" s="246">
        <f>INT((AS36*Basics!$N$11+AU36*Basics!$N$12+AW36*Basics!$N$13+AY36*Basics!$N$14+BA36*Basics!$N$15+BC36*Basics!$N$16+BE36*Basics!$N$17+BG36*Basics!$N$19+BI36*Basics!$N$20+BK36*Basics!$N$21+BM36*Basics!$N$22+BO36*Basics!$N$23+BQ36*Basics!$N$24+BS36*Basics!$N$25+BU36*Basics!$N$27+BW36*Basics!$N$28+BY36*Basics!$N$29+CA36*Basics!$N$30+CC36*Basics!$N$31+CE36*Basics!$N$32)/CG36)</f>
        <v>0</v>
      </c>
      <c r="V36" s="246"/>
      <c r="W36" s="246"/>
      <c r="X36" s="246"/>
      <c r="Y36" s="246">
        <f>IF(R36&gt;20,R36+60,LOOKUP(R36,Data!C$3:C$23,Data!D$3:D$23))</f>
        <v>-20</v>
      </c>
      <c r="Z36" s="246"/>
      <c r="AA36" s="246"/>
      <c r="AB36" s="246"/>
      <c r="AC36" s="245"/>
      <c r="AD36" s="245"/>
      <c r="AE36" s="245"/>
      <c r="AF36" s="246">
        <f t="shared" si="4"/>
        <v>-20</v>
      </c>
      <c r="AG36" s="246"/>
      <c r="AH36" s="246"/>
      <c r="AJ36" s="246"/>
      <c r="AK36" s="246"/>
      <c r="AL36" s="246"/>
      <c r="AM36" s="246"/>
      <c r="AN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>
        <v>2</v>
      </c>
      <c r="BL36" s="246"/>
      <c r="BM36" s="246">
        <v>2</v>
      </c>
      <c r="BN36" s="246"/>
      <c r="BO36" s="246"/>
      <c r="BP36" s="246"/>
      <c r="BQ36" s="246">
        <v>6</v>
      </c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>
        <f t="shared" si="5"/>
        <v>10</v>
      </c>
      <c r="CH36" s="246"/>
    </row>
    <row r="37" spans="2:86" ht="12">
      <c r="B37" s="271" t="s">
        <v>490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46" t="s">
        <v>484</v>
      </c>
      <c r="M37" s="246"/>
      <c r="N37" s="246"/>
      <c r="O37" s="246"/>
      <c r="P37" s="246"/>
      <c r="Q37" s="246"/>
      <c r="R37" s="245">
        <v>0</v>
      </c>
      <c r="S37" s="245"/>
      <c r="T37" s="245"/>
      <c r="U37" s="246">
        <f>INT((AS37*Basics!$N$11+AU37*Basics!$N$12+AW37*Basics!$N$13+AY37*Basics!$N$14+BA37*Basics!$N$15+BC37*Basics!$N$16+BE37*Basics!$N$17+BG37*Basics!$N$19+BI37*Basics!$N$20+BK37*Basics!$N$21+BM37*Basics!$N$22+BO37*Basics!$N$23+BQ37*Basics!$N$24+BS37*Basics!$N$25+BU37*Basics!$N$27+BW37*Basics!$N$28+BY37*Basics!$N$29+CA37*Basics!$N$30+CC37*Basics!$N$31+CE37*Basics!$N$32)/CG37)</f>
        <v>0</v>
      </c>
      <c r="V37" s="246"/>
      <c r="W37" s="246"/>
      <c r="X37" s="246"/>
      <c r="Y37" s="246">
        <f>IF(R37&gt;20,R37+60,LOOKUP(R37,Data!C$3:C$23,Data!D$3:D$23))</f>
        <v>-20</v>
      </c>
      <c r="Z37" s="246"/>
      <c r="AA37" s="246"/>
      <c r="AB37" s="246"/>
      <c r="AC37" s="245"/>
      <c r="AD37" s="245"/>
      <c r="AE37" s="245"/>
      <c r="AF37" s="246">
        <f t="shared" si="4"/>
        <v>-20</v>
      </c>
      <c r="AG37" s="246"/>
      <c r="AH37" s="246"/>
      <c r="AJ37" s="246"/>
      <c r="AK37" s="246"/>
      <c r="AL37" s="246"/>
      <c r="AM37" s="246"/>
      <c r="AN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>
        <v>2</v>
      </c>
      <c r="BL37" s="246"/>
      <c r="BM37" s="246">
        <v>2</v>
      </c>
      <c r="BN37" s="246"/>
      <c r="BO37" s="246"/>
      <c r="BP37" s="246"/>
      <c r="BQ37" s="246">
        <v>6</v>
      </c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>
        <f t="shared" si="5"/>
        <v>10</v>
      </c>
      <c r="CH37" s="246"/>
    </row>
    <row r="38" spans="2:86" ht="12">
      <c r="B38" s="271" t="s">
        <v>385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46" t="s">
        <v>484</v>
      </c>
      <c r="M38" s="246"/>
      <c r="N38" s="246"/>
      <c r="O38" s="246"/>
      <c r="P38" s="246"/>
      <c r="Q38" s="246"/>
      <c r="R38" s="245">
        <v>0</v>
      </c>
      <c r="S38" s="245"/>
      <c r="T38" s="245"/>
      <c r="U38" s="246">
        <f>INT((AS38*Basics!$N$11+AU38*Basics!$N$12+AW38*Basics!$N$13+AY38*Basics!$N$14+BA38*Basics!$N$15+BC38*Basics!$N$16+BE38*Basics!$N$17+BG38*Basics!$N$19+BI38*Basics!$N$20+BK38*Basics!$N$21+BM38*Basics!$N$22+BO38*Basics!$N$23+BQ38*Basics!$N$24+BS38*Basics!$N$25+BU38*Basics!$N$27+BW38*Basics!$N$28+BY38*Basics!$N$29+CA38*Basics!$N$30+CC38*Basics!$N$31+CE38*Basics!$N$32)/CG38)</f>
        <v>0</v>
      </c>
      <c r="V38" s="246"/>
      <c r="W38" s="246"/>
      <c r="X38" s="246"/>
      <c r="Y38" s="246">
        <f>IF(R38&gt;20,R38+60,LOOKUP(R38,Data!C$3:C$23,Data!D$3:D$23))</f>
        <v>-20</v>
      </c>
      <c r="Z38" s="246"/>
      <c r="AA38" s="246"/>
      <c r="AB38" s="246"/>
      <c r="AC38" s="245"/>
      <c r="AD38" s="245"/>
      <c r="AE38" s="245"/>
      <c r="AF38" s="246">
        <f t="shared" si="4"/>
        <v>-20</v>
      </c>
      <c r="AG38" s="246"/>
      <c r="AH38" s="246"/>
      <c r="AJ38" s="246"/>
      <c r="AK38" s="246"/>
      <c r="AL38" s="246"/>
      <c r="AM38" s="246"/>
      <c r="AN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>
        <v>2</v>
      </c>
      <c r="BL38" s="246"/>
      <c r="BM38" s="246">
        <v>2</v>
      </c>
      <c r="BN38" s="246"/>
      <c r="BO38" s="246"/>
      <c r="BP38" s="246"/>
      <c r="BQ38" s="246">
        <v>6</v>
      </c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>
        <f t="shared" si="5"/>
        <v>10</v>
      </c>
      <c r="CH38" s="246"/>
    </row>
    <row r="39" spans="2:86" ht="12">
      <c r="B39" s="271" t="s">
        <v>386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46" t="s">
        <v>484</v>
      </c>
      <c r="M39" s="246"/>
      <c r="N39" s="246"/>
      <c r="O39" s="246"/>
      <c r="P39" s="246"/>
      <c r="Q39" s="246"/>
      <c r="R39" s="245">
        <v>0</v>
      </c>
      <c r="S39" s="245"/>
      <c r="T39" s="245"/>
      <c r="U39" s="246">
        <f>INT((AS39*Basics!$N$11+AU39*Basics!$N$12+AW39*Basics!$N$13+AY39*Basics!$N$14+BA39*Basics!$N$15+BC39*Basics!$N$16+BE39*Basics!$N$17+BG39*Basics!$N$19+BI39*Basics!$N$20+BK39*Basics!$N$21+BM39*Basics!$N$22+BO39*Basics!$N$23+BQ39*Basics!$N$24+BS39*Basics!$N$25+BU39*Basics!$N$27+BW39*Basics!$N$28+BY39*Basics!$N$29+CA39*Basics!$N$30+CC39*Basics!$N$31+CE39*Basics!$N$32)/CG39)</f>
        <v>0</v>
      </c>
      <c r="V39" s="246"/>
      <c r="W39" s="246"/>
      <c r="X39" s="246"/>
      <c r="Y39" s="246">
        <f>IF(R39&gt;20,R39+60,LOOKUP(R39,Data!C$3:C$23,Data!D$3:D$23))</f>
        <v>-20</v>
      </c>
      <c r="Z39" s="246"/>
      <c r="AA39" s="246"/>
      <c r="AB39" s="246"/>
      <c r="AC39" s="245"/>
      <c r="AD39" s="245"/>
      <c r="AE39" s="245"/>
      <c r="AF39" s="246">
        <f t="shared" si="4"/>
        <v>-20</v>
      </c>
      <c r="AG39" s="246"/>
      <c r="AH39" s="246"/>
      <c r="AJ39" s="246"/>
      <c r="AK39" s="246"/>
      <c r="AL39" s="246"/>
      <c r="AM39" s="246"/>
      <c r="AN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>
        <v>2</v>
      </c>
      <c r="BL39" s="246"/>
      <c r="BM39" s="246">
        <v>2</v>
      </c>
      <c r="BN39" s="246"/>
      <c r="BO39" s="246"/>
      <c r="BP39" s="246"/>
      <c r="BQ39" s="246">
        <v>6</v>
      </c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>
        <f t="shared" si="5"/>
        <v>10</v>
      </c>
      <c r="CH39" s="246"/>
    </row>
    <row r="40" spans="2:86" ht="12">
      <c r="B40" s="262" t="s">
        <v>487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46" t="s">
        <v>486</v>
      </c>
      <c r="M40" s="246"/>
      <c r="N40" s="246"/>
      <c r="O40" s="246"/>
      <c r="P40" s="246"/>
      <c r="Q40" s="246"/>
      <c r="R40" s="267">
        <f>INT(AVERAGE(R35:R39)+0.5)</f>
        <v>0</v>
      </c>
      <c r="S40" s="267"/>
      <c r="T40" s="267"/>
      <c r="U40" s="246">
        <f>INT((AS40*Basics!$N$11+AU40*Basics!$N$12+AW40*Basics!$N$13+AY40*Basics!$N$14+BA40*Basics!$N$15+BC40*Basics!$N$16+BE40*Basics!$N$17+BG40*Basics!$N$19+BI40*Basics!$N$20+BK40*Basics!$N$21+BM40*Basics!$N$22+BO40*Basics!$N$23+BQ40*Basics!$N$24+BS40*Basics!$N$25+BU40*Basics!$N$27+BW40*Basics!$N$28+BY40*Basics!$N$29+CA40*Basics!$N$30+CC40*Basics!$N$31+CE40*Basics!$N$32)/CG40)</f>
        <v>0</v>
      </c>
      <c r="V40" s="246"/>
      <c r="W40" s="246"/>
      <c r="X40" s="246"/>
      <c r="Y40" s="246">
        <f>IF(R40&gt;20,R40+60,LOOKUP(R40,Data!C$3:C$23,Data!D$3:D$23))</f>
        <v>-20</v>
      </c>
      <c r="Z40" s="246"/>
      <c r="AA40" s="246"/>
      <c r="AB40" s="246"/>
      <c r="AC40" s="245"/>
      <c r="AD40" s="245"/>
      <c r="AE40" s="245"/>
      <c r="AF40" s="246">
        <f t="shared" si="4"/>
        <v>-20</v>
      </c>
      <c r="AG40" s="246"/>
      <c r="AH40" s="246"/>
      <c r="AJ40" s="251"/>
      <c r="AK40" s="251"/>
      <c r="AL40" s="251"/>
      <c r="AM40" s="251"/>
      <c r="AN40" s="251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>
        <v>2</v>
      </c>
      <c r="BL40" s="246"/>
      <c r="BM40" s="246">
        <v>2</v>
      </c>
      <c r="BN40" s="246"/>
      <c r="BO40" s="246"/>
      <c r="BP40" s="246"/>
      <c r="BQ40" s="246">
        <v>6</v>
      </c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>
        <f t="shared" si="5"/>
        <v>10</v>
      </c>
      <c r="CH40" s="246"/>
    </row>
    <row r="41" spans="2:86" s="64" customFormat="1" ht="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</row>
    <row r="42" spans="2:86" ht="12">
      <c r="B42" s="273" t="s">
        <v>111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84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</row>
    <row r="43" spans="2:86" s="64" customFormat="1" ht="12">
      <c r="B43" s="271" t="s">
        <v>49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46" t="s">
        <v>470</v>
      </c>
      <c r="M43" s="246"/>
      <c r="N43" s="246"/>
      <c r="O43" s="246"/>
      <c r="P43" s="246"/>
      <c r="Q43" s="246"/>
      <c r="R43" s="245">
        <v>0</v>
      </c>
      <c r="S43" s="245"/>
      <c r="T43" s="245"/>
      <c r="U43" s="246">
        <f>INT((AS43*Basics!$N$11+AU43*Basics!$N$12+AW43*Basics!$N$13+AY43*Basics!$N$14+BA43*Basics!$N$15+BC43*Basics!$N$16+BE43*Basics!$N$17+BG43*Basics!$N$19+BI43*Basics!$N$20+BK43*Basics!$N$21+BM43*Basics!$N$22+BO43*Basics!$N$23+BQ43*Basics!$N$24+BS43*Basics!$N$25+BU43*Basics!$N$27+BW43*Basics!$N$28+BY43*Basics!$N$29+CA43*Basics!$N$30+CC43*Basics!$N$31+CE43*Basics!$N$32)/CG43)</f>
        <v>0</v>
      </c>
      <c r="V43" s="246"/>
      <c r="W43" s="246"/>
      <c r="X43" s="246"/>
      <c r="Y43" s="246">
        <f>IF(R43&gt;20,R43+60,LOOKUP(R43,Data!C$3:C$23,Data!D$3:D$23))</f>
        <v>-20</v>
      </c>
      <c r="Z43" s="246"/>
      <c r="AA43" s="246"/>
      <c r="AB43" s="246"/>
      <c r="AC43" s="245"/>
      <c r="AD43" s="245"/>
      <c r="AE43" s="245"/>
      <c r="AF43" s="246">
        <f>U43+Y43+AC43</f>
        <v>-20</v>
      </c>
      <c r="AG43" s="246"/>
      <c r="AH43" s="246"/>
      <c r="AI43" s="63"/>
      <c r="AJ43" s="246"/>
      <c r="AK43" s="246"/>
      <c r="AL43" s="246"/>
      <c r="AM43" s="246"/>
      <c r="AN43" s="246"/>
      <c r="AO43" s="63"/>
      <c r="AP43" s="63"/>
      <c r="AQ43" s="63"/>
      <c r="AR43" s="63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>
        <v>2</v>
      </c>
      <c r="BL43" s="246"/>
      <c r="BM43" s="246">
        <v>2</v>
      </c>
      <c r="BN43" s="246"/>
      <c r="BO43" s="246"/>
      <c r="BP43" s="246"/>
      <c r="BQ43" s="246">
        <v>6</v>
      </c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>
        <f>SUM(AS43:CF43)</f>
        <v>10</v>
      </c>
      <c r="CH43" s="246"/>
    </row>
    <row r="44" spans="2:86" s="64" customFormat="1" ht="12">
      <c r="B44" s="271" t="s">
        <v>303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46" t="s">
        <v>470</v>
      </c>
      <c r="M44" s="246"/>
      <c r="N44" s="246"/>
      <c r="O44" s="246"/>
      <c r="P44" s="246"/>
      <c r="Q44" s="246"/>
      <c r="R44" s="245">
        <v>0</v>
      </c>
      <c r="S44" s="245"/>
      <c r="T44" s="245"/>
      <c r="U44" s="246">
        <f>INT((AS44*Basics!$N$11+AU44*Basics!$N$12+AW44*Basics!$N$13+AY44*Basics!$N$14+BA44*Basics!$N$15+BC44*Basics!$N$16+BE44*Basics!$N$17+BG44*Basics!$N$19+BI44*Basics!$N$20+BK44*Basics!$N$21+BM44*Basics!$N$22+BO44*Basics!$N$23+BQ44*Basics!$N$24+BS44*Basics!$N$25+BU44*Basics!$N$27+BW44*Basics!$N$28+BY44*Basics!$N$29+CA44*Basics!$N$30+CC44*Basics!$N$31+CE44*Basics!$N$32)/CG44)</f>
        <v>0</v>
      </c>
      <c r="V44" s="246"/>
      <c r="W44" s="246"/>
      <c r="X44" s="246"/>
      <c r="Y44" s="246">
        <f>IF(R44&gt;20,R44+60,LOOKUP(R44,Data!C$3:C$23,Data!D$3:D$23))</f>
        <v>-20</v>
      </c>
      <c r="Z44" s="246"/>
      <c r="AA44" s="246"/>
      <c r="AB44" s="246"/>
      <c r="AC44" s="245"/>
      <c r="AD44" s="245"/>
      <c r="AE44" s="245"/>
      <c r="AF44" s="246">
        <f>U44+Y44+AC44</f>
        <v>-20</v>
      </c>
      <c r="AG44" s="246"/>
      <c r="AH44" s="246"/>
      <c r="AI44" s="63"/>
      <c r="AJ44" s="246"/>
      <c r="AK44" s="246"/>
      <c r="AL44" s="246"/>
      <c r="AM44" s="246"/>
      <c r="AN44" s="246"/>
      <c r="AO44" s="63"/>
      <c r="AP44" s="63"/>
      <c r="AQ44" s="63"/>
      <c r="AR44" s="63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>
        <v>2</v>
      </c>
      <c r="BL44" s="246"/>
      <c r="BM44" s="246">
        <v>2</v>
      </c>
      <c r="BN44" s="246"/>
      <c r="BO44" s="246"/>
      <c r="BP44" s="246"/>
      <c r="BQ44" s="246">
        <v>6</v>
      </c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>
        <f>SUM(AS44:CF44)</f>
        <v>10</v>
      </c>
      <c r="CH44" s="246"/>
    </row>
    <row r="45" spans="2:86" s="64" customFormat="1" ht="12">
      <c r="B45" s="271" t="s">
        <v>304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46" t="s">
        <v>305</v>
      </c>
      <c r="M45" s="246"/>
      <c r="N45" s="246"/>
      <c r="O45" s="246"/>
      <c r="P45" s="246"/>
      <c r="Q45" s="246"/>
      <c r="R45" s="245">
        <v>0</v>
      </c>
      <c r="S45" s="245"/>
      <c r="T45" s="245"/>
      <c r="U45" s="246">
        <f>INT((AS45*Basics!$N$11+AU45*Basics!$N$12+AW45*Basics!$N$13+AY45*Basics!$N$14+BA45*Basics!$N$15+BC45*Basics!$N$16+BE45*Basics!$N$17+BG45*Basics!$N$19+BI45*Basics!$N$20+BK45*Basics!$N$21+BM45*Basics!$N$22+BO45*Basics!$N$23+BQ45*Basics!$N$24+BS45*Basics!$N$25+BU45*Basics!$N$27+BW45*Basics!$N$28+BY45*Basics!$N$29+CA45*Basics!$N$30+CC45*Basics!$N$31+CE45*Basics!$N$32)/CG45)</f>
        <v>0</v>
      </c>
      <c r="V45" s="246"/>
      <c r="W45" s="246"/>
      <c r="X45" s="246"/>
      <c r="Y45" s="246">
        <f>IF(R45&gt;20,R45+60,LOOKUP(R45,Data!C$3:C$23,Data!D$3:D$23))</f>
        <v>-20</v>
      </c>
      <c r="Z45" s="246"/>
      <c r="AA45" s="246"/>
      <c r="AB45" s="246"/>
      <c r="AC45" s="245"/>
      <c r="AD45" s="245"/>
      <c r="AE45" s="245"/>
      <c r="AF45" s="246">
        <f>U45+Y45+AC45</f>
        <v>-20</v>
      </c>
      <c r="AG45" s="246"/>
      <c r="AH45" s="246"/>
      <c r="AI45" s="63"/>
      <c r="AJ45" s="246"/>
      <c r="AK45" s="246"/>
      <c r="AL45" s="246"/>
      <c r="AM45" s="246"/>
      <c r="AN45" s="246"/>
      <c r="AO45" s="63"/>
      <c r="AP45" s="63"/>
      <c r="AQ45" s="63"/>
      <c r="AR45" s="63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>
        <v>2</v>
      </c>
      <c r="BL45" s="246"/>
      <c r="BM45" s="246">
        <v>2</v>
      </c>
      <c r="BN45" s="246"/>
      <c r="BO45" s="246"/>
      <c r="BP45" s="246"/>
      <c r="BQ45" s="246">
        <v>6</v>
      </c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>
        <f>SUM(AS45:CF45)</f>
        <v>10</v>
      </c>
      <c r="CH45" s="246"/>
    </row>
    <row r="46" spans="2:86" s="64" customFormat="1" ht="12">
      <c r="B46" s="262" t="s">
        <v>306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46" t="s">
        <v>486</v>
      </c>
      <c r="M46" s="246"/>
      <c r="N46" s="246"/>
      <c r="O46" s="246"/>
      <c r="P46" s="246"/>
      <c r="Q46" s="246"/>
      <c r="R46" s="267">
        <f>INT(AVERAGE(R43:R45)+0.5)</f>
        <v>0</v>
      </c>
      <c r="S46" s="267"/>
      <c r="T46" s="267"/>
      <c r="U46" s="246">
        <f>INT((AS46*Basics!$N$11+AU46*Basics!$N$12+AW46*Basics!$N$13+AY46*Basics!$N$14+BA46*Basics!$N$15+BC46*Basics!$N$16+BE46*Basics!$N$17+BG46*Basics!$N$19+BI46*Basics!$N$20+BK46*Basics!$N$21+BM46*Basics!$N$22+BO46*Basics!$N$23+BQ46*Basics!$N$24+BS46*Basics!$N$25+BU46*Basics!$N$27+BW46*Basics!$N$28+BY46*Basics!$N$29+CA46*Basics!$N$30+CC46*Basics!$N$31+CE46*Basics!$N$32)/CG46)</f>
        <v>0</v>
      </c>
      <c r="V46" s="246"/>
      <c r="W46" s="246"/>
      <c r="X46" s="246"/>
      <c r="Y46" s="246">
        <f>IF(R46&gt;20,R46+60,LOOKUP(R46,Data!C$3:C$23,Data!D$3:D$23))</f>
        <v>-20</v>
      </c>
      <c r="Z46" s="246"/>
      <c r="AA46" s="246"/>
      <c r="AB46" s="246"/>
      <c r="AC46" s="245"/>
      <c r="AD46" s="245"/>
      <c r="AE46" s="245"/>
      <c r="AF46" s="246">
        <f>U46+Y46+AC46</f>
        <v>-20</v>
      </c>
      <c r="AG46" s="246"/>
      <c r="AH46" s="246"/>
      <c r="AI46" s="63"/>
      <c r="AJ46" s="251"/>
      <c r="AK46" s="251"/>
      <c r="AL46" s="251"/>
      <c r="AM46" s="251"/>
      <c r="AN46" s="251"/>
      <c r="AO46" s="63"/>
      <c r="AP46" s="63"/>
      <c r="AQ46" s="63"/>
      <c r="AR46" s="63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>
        <v>2</v>
      </c>
      <c r="BL46" s="246"/>
      <c r="BM46" s="246">
        <v>2</v>
      </c>
      <c r="BN46" s="246"/>
      <c r="BO46" s="246"/>
      <c r="BP46" s="246"/>
      <c r="BQ46" s="246">
        <v>6</v>
      </c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>
        <f>SUM(AS46:CF46)</f>
        <v>10</v>
      </c>
      <c r="CH46" s="246"/>
    </row>
    <row r="47" spans="2:86" s="64" customFormat="1" ht="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</row>
    <row r="48" spans="2:86" s="64" customFormat="1" ht="12">
      <c r="B48" s="273" t="s">
        <v>112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84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</row>
    <row r="49" spans="2:86" s="64" customFormat="1" ht="12">
      <c r="B49" s="271" t="s">
        <v>403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46" t="s">
        <v>484</v>
      </c>
      <c r="M49" s="246"/>
      <c r="N49" s="246"/>
      <c r="O49" s="246"/>
      <c r="P49" s="246"/>
      <c r="Q49" s="246"/>
      <c r="R49" s="245">
        <v>0</v>
      </c>
      <c r="S49" s="245"/>
      <c r="T49" s="245"/>
      <c r="U49" s="246">
        <f>INT((AS49*Basics!$N$11+AU49*Basics!$N$12+AW49*Basics!$N$13+AY49*Basics!$N$14+BA49*Basics!$N$15+BC49*Basics!$N$16+BE49*Basics!$N$17+BG49*Basics!$N$19+BI49*Basics!$N$20+BK49*Basics!$N$21+BM49*Basics!$N$22+BO49*Basics!$N$23+BQ49*Basics!$N$24+BS49*Basics!$N$25+BU49*Basics!$N$27+BW49*Basics!$N$28+BY49*Basics!$N$29+CA49*Basics!$N$30+CC49*Basics!$N$31+CE49*Basics!$N$32)/CG49)</f>
        <v>0</v>
      </c>
      <c r="V49" s="246"/>
      <c r="W49" s="246"/>
      <c r="X49" s="246"/>
      <c r="Y49" s="246">
        <f>IF(R49&gt;20,R49+60,LOOKUP(R49,Data!C$3:C$23,Data!D$3:D$23))</f>
        <v>-20</v>
      </c>
      <c r="Z49" s="246"/>
      <c r="AA49" s="246"/>
      <c r="AB49" s="246"/>
      <c r="AC49" s="245"/>
      <c r="AD49" s="245"/>
      <c r="AE49" s="245"/>
      <c r="AF49" s="246">
        <f aca="true" t="shared" si="6" ref="AF49:AF55">U49+Y49+AC49</f>
        <v>-20</v>
      </c>
      <c r="AG49" s="246"/>
      <c r="AH49" s="246"/>
      <c r="AI49" s="63"/>
      <c r="AJ49" s="246"/>
      <c r="AK49" s="246"/>
      <c r="AL49" s="246"/>
      <c r="AM49" s="246"/>
      <c r="AN49" s="246"/>
      <c r="AO49" s="63"/>
      <c r="AP49" s="63"/>
      <c r="AQ49" s="63"/>
      <c r="AR49" s="63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>
        <v>2</v>
      </c>
      <c r="BL49" s="246"/>
      <c r="BM49" s="246">
        <v>2</v>
      </c>
      <c r="BN49" s="246"/>
      <c r="BO49" s="246"/>
      <c r="BP49" s="246"/>
      <c r="BQ49" s="246">
        <v>6</v>
      </c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>
        <f aca="true" t="shared" si="7" ref="CG49:CG55">SUM(AS49:CF49)</f>
        <v>10</v>
      </c>
      <c r="CH49" s="246"/>
    </row>
    <row r="50" spans="2:86" s="64" customFormat="1" ht="12">
      <c r="B50" s="271" t="s">
        <v>404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46" t="s">
        <v>484</v>
      </c>
      <c r="M50" s="246"/>
      <c r="N50" s="246"/>
      <c r="O50" s="246"/>
      <c r="P50" s="246"/>
      <c r="Q50" s="246"/>
      <c r="R50" s="245">
        <v>0</v>
      </c>
      <c r="S50" s="245"/>
      <c r="T50" s="245"/>
      <c r="U50" s="246">
        <f>INT((AS50*Basics!$N$11+AU50*Basics!$N$12+AW50*Basics!$N$13+AY50*Basics!$N$14+BA50*Basics!$N$15+BC50*Basics!$N$16+BE50*Basics!$N$17+BG50*Basics!$N$19+BI50*Basics!$N$20+BK50*Basics!$N$21+BM50*Basics!$N$22+BO50*Basics!$N$23+BQ50*Basics!$N$24+BS50*Basics!$N$25+BU50*Basics!$N$27+BW50*Basics!$N$28+BY50*Basics!$N$29+CA50*Basics!$N$30+CC50*Basics!$N$31+CE50*Basics!$N$32)/CG50)</f>
        <v>0</v>
      </c>
      <c r="V50" s="246"/>
      <c r="W50" s="246"/>
      <c r="X50" s="246"/>
      <c r="Y50" s="246">
        <f>IF(R50&gt;20,R50+60,LOOKUP(R50,Data!C$3:C$23,Data!D$3:D$23))</f>
        <v>-20</v>
      </c>
      <c r="Z50" s="246"/>
      <c r="AA50" s="246"/>
      <c r="AB50" s="246"/>
      <c r="AC50" s="245"/>
      <c r="AD50" s="245"/>
      <c r="AE50" s="245"/>
      <c r="AF50" s="246">
        <f t="shared" si="6"/>
        <v>-20</v>
      </c>
      <c r="AG50" s="246"/>
      <c r="AH50" s="246"/>
      <c r="AI50" s="63"/>
      <c r="AJ50" s="246"/>
      <c r="AK50" s="246"/>
      <c r="AL50" s="246"/>
      <c r="AM50" s="246"/>
      <c r="AN50" s="246"/>
      <c r="AO50" s="63"/>
      <c r="AP50" s="63"/>
      <c r="AQ50" s="63"/>
      <c r="AR50" s="63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>
        <v>2</v>
      </c>
      <c r="BL50" s="246"/>
      <c r="BM50" s="246">
        <v>2</v>
      </c>
      <c r="BN50" s="246"/>
      <c r="BO50" s="246"/>
      <c r="BP50" s="246"/>
      <c r="BQ50" s="246">
        <v>6</v>
      </c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>
        <f t="shared" si="7"/>
        <v>10</v>
      </c>
      <c r="CH50" s="246"/>
    </row>
    <row r="51" spans="2:86" s="64" customFormat="1" ht="12">
      <c r="B51" s="271" t="s">
        <v>405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46" t="s">
        <v>484</v>
      </c>
      <c r="M51" s="246"/>
      <c r="N51" s="246"/>
      <c r="O51" s="246"/>
      <c r="P51" s="246"/>
      <c r="Q51" s="246"/>
      <c r="R51" s="245">
        <v>0</v>
      </c>
      <c r="S51" s="245"/>
      <c r="T51" s="245"/>
      <c r="U51" s="246">
        <f>INT((AS51*Basics!$N$11+AU51*Basics!$N$12+AW51*Basics!$N$13+AY51*Basics!$N$14+BA51*Basics!$N$15+BC51*Basics!$N$16+BE51*Basics!$N$17+BG51*Basics!$N$19+BI51*Basics!$N$20+BK51*Basics!$N$21+BM51*Basics!$N$22+BO51*Basics!$N$23+BQ51*Basics!$N$24+BS51*Basics!$N$25+BU51*Basics!$N$27+BW51*Basics!$N$28+BY51*Basics!$N$29+CA51*Basics!$N$30+CC51*Basics!$N$31+CE51*Basics!$N$32)/CG51)</f>
        <v>0</v>
      </c>
      <c r="V51" s="246"/>
      <c r="W51" s="246"/>
      <c r="X51" s="246"/>
      <c r="Y51" s="246">
        <f>IF(R51&gt;20,R51+60,LOOKUP(R51,Data!C$3:C$23,Data!D$3:D$23))</f>
        <v>-20</v>
      </c>
      <c r="Z51" s="246"/>
      <c r="AA51" s="246"/>
      <c r="AB51" s="246"/>
      <c r="AC51" s="245"/>
      <c r="AD51" s="245"/>
      <c r="AE51" s="245"/>
      <c r="AF51" s="246">
        <f t="shared" si="6"/>
        <v>-20</v>
      </c>
      <c r="AG51" s="246"/>
      <c r="AH51" s="246"/>
      <c r="AI51" s="63"/>
      <c r="AJ51" s="246"/>
      <c r="AK51" s="246"/>
      <c r="AL51" s="246"/>
      <c r="AM51" s="246"/>
      <c r="AN51" s="246"/>
      <c r="AO51" s="63"/>
      <c r="AP51" s="63"/>
      <c r="AQ51" s="63"/>
      <c r="AR51" s="63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>
        <v>2</v>
      </c>
      <c r="BL51" s="246"/>
      <c r="BM51" s="246">
        <v>2</v>
      </c>
      <c r="BN51" s="246"/>
      <c r="BO51" s="246"/>
      <c r="BP51" s="246"/>
      <c r="BQ51" s="246">
        <v>6</v>
      </c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>
        <f t="shared" si="7"/>
        <v>10</v>
      </c>
      <c r="CH51" s="246"/>
    </row>
    <row r="52" spans="2:86" s="64" customFormat="1" ht="12">
      <c r="B52" s="271" t="s">
        <v>406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46" t="s">
        <v>484</v>
      </c>
      <c r="M52" s="246"/>
      <c r="N52" s="246"/>
      <c r="O52" s="246"/>
      <c r="P52" s="246"/>
      <c r="Q52" s="246"/>
      <c r="R52" s="245">
        <v>0</v>
      </c>
      <c r="S52" s="245"/>
      <c r="T52" s="245"/>
      <c r="U52" s="246">
        <f>INT((AS52*Basics!$N$11+AU52*Basics!$N$12+AW52*Basics!$N$13+AY52*Basics!$N$14+BA52*Basics!$N$15+BC52*Basics!$N$16+BE52*Basics!$N$17+BG52*Basics!$N$19+BI52*Basics!$N$20+BK52*Basics!$N$21+BM52*Basics!$N$22+BO52*Basics!$N$23+BQ52*Basics!$N$24+BS52*Basics!$N$25+BU52*Basics!$N$27+BW52*Basics!$N$28+BY52*Basics!$N$29+CA52*Basics!$N$30+CC52*Basics!$N$31+CE52*Basics!$N$32)/CG52)</f>
        <v>0</v>
      </c>
      <c r="V52" s="246"/>
      <c r="W52" s="246"/>
      <c r="X52" s="246"/>
      <c r="Y52" s="246">
        <f>IF(R52&gt;20,R52+60,LOOKUP(R52,Data!C$3:C$23,Data!D$3:D$23))</f>
        <v>-20</v>
      </c>
      <c r="Z52" s="246"/>
      <c r="AA52" s="246"/>
      <c r="AB52" s="246"/>
      <c r="AC52" s="245"/>
      <c r="AD52" s="245"/>
      <c r="AE52" s="245"/>
      <c r="AF52" s="246">
        <f t="shared" si="6"/>
        <v>-20</v>
      </c>
      <c r="AG52" s="246"/>
      <c r="AH52" s="246"/>
      <c r="AI52" s="63"/>
      <c r="AJ52" s="246"/>
      <c r="AK52" s="246"/>
      <c r="AL52" s="246"/>
      <c r="AM52" s="246"/>
      <c r="AN52" s="246"/>
      <c r="AO52" s="63"/>
      <c r="AP52" s="63"/>
      <c r="AQ52" s="63"/>
      <c r="AR52" s="63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>
        <v>2</v>
      </c>
      <c r="BL52" s="246"/>
      <c r="BM52" s="246">
        <v>2</v>
      </c>
      <c r="BN52" s="246"/>
      <c r="BO52" s="246"/>
      <c r="BP52" s="246"/>
      <c r="BQ52" s="246">
        <v>6</v>
      </c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>
        <f t="shared" si="7"/>
        <v>10</v>
      </c>
      <c r="CH52" s="246"/>
    </row>
    <row r="53" spans="2:86" s="64" customFormat="1" ht="12">
      <c r="B53" s="271" t="s">
        <v>407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46" t="s">
        <v>484</v>
      </c>
      <c r="M53" s="246"/>
      <c r="N53" s="246"/>
      <c r="O53" s="246"/>
      <c r="P53" s="246"/>
      <c r="Q53" s="246"/>
      <c r="R53" s="245">
        <v>0</v>
      </c>
      <c r="S53" s="245"/>
      <c r="T53" s="245"/>
      <c r="U53" s="246">
        <f>INT((AS53*Basics!$N$11+AU53*Basics!$N$12+AW53*Basics!$N$13+AY53*Basics!$N$14+BA53*Basics!$N$15+BC53*Basics!$N$16+BE53*Basics!$N$17+BG53*Basics!$N$19+BI53*Basics!$N$20+BK53*Basics!$N$21+BM53*Basics!$N$22+BO53*Basics!$N$23+BQ53*Basics!$N$24+BS53*Basics!$N$25+BU53*Basics!$N$27+BW53*Basics!$N$28+BY53*Basics!$N$29+CA53*Basics!$N$30+CC53*Basics!$N$31+CE53*Basics!$N$32)/CG53)</f>
        <v>0</v>
      </c>
      <c r="V53" s="246"/>
      <c r="W53" s="246"/>
      <c r="X53" s="246"/>
      <c r="Y53" s="246">
        <f>IF(R53&gt;20,R53+60,LOOKUP(R53,Data!C$3:C$23,Data!D$3:D$23))</f>
        <v>-20</v>
      </c>
      <c r="Z53" s="246"/>
      <c r="AA53" s="246"/>
      <c r="AB53" s="246"/>
      <c r="AC53" s="245"/>
      <c r="AD53" s="245"/>
      <c r="AE53" s="245"/>
      <c r="AF53" s="246">
        <f>U53+Y53+AC53</f>
        <v>-20</v>
      </c>
      <c r="AG53" s="246"/>
      <c r="AH53" s="246"/>
      <c r="AI53" s="63"/>
      <c r="AJ53" s="246"/>
      <c r="AK53" s="246"/>
      <c r="AL53" s="246"/>
      <c r="AM53" s="246"/>
      <c r="AN53" s="246"/>
      <c r="AO53" s="63"/>
      <c r="AP53" s="63"/>
      <c r="AQ53" s="63"/>
      <c r="AR53" s="63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>
        <v>2</v>
      </c>
      <c r="BL53" s="246"/>
      <c r="BM53" s="246">
        <v>2</v>
      </c>
      <c r="BN53" s="246"/>
      <c r="BO53" s="246"/>
      <c r="BP53" s="246"/>
      <c r="BQ53" s="246">
        <v>6</v>
      </c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>
        <f>SUM(AS53:CF53)</f>
        <v>10</v>
      </c>
      <c r="CH53" s="246"/>
    </row>
    <row r="54" spans="2:86" s="64" customFormat="1" ht="12">
      <c r="B54" s="271" t="s">
        <v>408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46" t="s">
        <v>484</v>
      </c>
      <c r="M54" s="246"/>
      <c r="N54" s="246"/>
      <c r="O54" s="246"/>
      <c r="P54" s="246"/>
      <c r="Q54" s="246"/>
      <c r="R54" s="245">
        <v>0</v>
      </c>
      <c r="S54" s="245"/>
      <c r="T54" s="245"/>
      <c r="U54" s="246">
        <f>INT((AS54*Basics!$N$11+AU54*Basics!$N$12+AW54*Basics!$N$13+AY54*Basics!$N$14+BA54*Basics!$N$15+BC54*Basics!$N$16+BE54*Basics!$N$17+BG54*Basics!$N$19+BI54*Basics!$N$20+BK54*Basics!$N$21+BM54*Basics!$N$22+BO54*Basics!$N$23+BQ54*Basics!$N$24+BS54*Basics!$N$25+BU54*Basics!$N$27+BW54*Basics!$N$28+BY54*Basics!$N$29+CA54*Basics!$N$30+CC54*Basics!$N$31+CE54*Basics!$N$32)/CG54)</f>
        <v>0</v>
      </c>
      <c r="V54" s="246"/>
      <c r="W54" s="246"/>
      <c r="X54" s="246"/>
      <c r="Y54" s="246">
        <f>IF(R54&gt;20,R54+60,LOOKUP(R54,Data!C$3:C$23,Data!D$3:D$23))</f>
        <v>-20</v>
      </c>
      <c r="Z54" s="246"/>
      <c r="AA54" s="246"/>
      <c r="AB54" s="246"/>
      <c r="AC54" s="245"/>
      <c r="AD54" s="245"/>
      <c r="AE54" s="245"/>
      <c r="AF54" s="246">
        <f t="shared" si="6"/>
        <v>-20</v>
      </c>
      <c r="AG54" s="246"/>
      <c r="AH54" s="246"/>
      <c r="AI54" s="63"/>
      <c r="AJ54" s="246"/>
      <c r="AK54" s="246"/>
      <c r="AL54" s="246"/>
      <c r="AM54" s="246"/>
      <c r="AN54" s="246"/>
      <c r="AO54" s="63"/>
      <c r="AP54" s="63"/>
      <c r="AQ54" s="63"/>
      <c r="AR54" s="63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>
        <v>2</v>
      </c>
      <c r="BL54" s="246"/>
      <c r="BM54" s="246">
        <v>2</v>
      </c>
      <c r="BN54" s="246"/>
      <c r="BO54" s="246"/>
      <c r="BP54" s="246"/>
      <c r="BQ54" s="246">
        <v>6</v>
      </c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>
        <f t="shared" si="7"/>
        <v>10</v>
      </c>
      <c r="CH54" s="246"/>
    </row>
    <row r="55" spans="2:86" s="64" customFormat="1" ht="12">
      <c r="B55" s="262" t="s">
        <v>307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46" t="s">
        <v>486</v>
      </c>
      <c r="M55" s="246"/>
      <c r="N55" s="246"/>
      <c r="O55" s="246"/>
      <c r="P55" s="246"/>
      <c r="Q55" s="246"/>
      <c r="R55" s="267">
        <f>INT(AVERAGE(R49:R54)+0.5)</f>
        <v>0</v>
      </c>
      <c r="S55" s="267"/>
      <c r="T55" s="267"/>
      <c r="U55" s="246">
        <f>INT((AS55*Basics!$N$11+AU55*Basics!$N$12+AW55*Basics!$N$13+AY55*Basics!$N$14+BA55*Basics!$N$15+BC55*Basics!$N$16+BE55*Basics!$N$17+BG55*Basics!$N$19+BI55*Basics!$N$20+BK55*Basics!$N$21+BM55*Basics!$N$22+BO55*Basics!$N$23+BQ55*Basics!$N$24+BS55*Basics!$N$25+BU55*Basics!$N$27+BW55*Basics!$N$28+BY55*Basics!$N$29+CA55*Basics!$N$30+CC55*Basics!$N$31+CE55*Basics!$N$32)/CG55)</f>
        <v>0</v>
      </c>
      <c r="V55" s="246"/>
      <c r="W55" s="246"/>
      <c r="X55" s="246"/>
      <c r="Y55" s="246">
        <f>IF(R55&gt;20,R55+60,LOOKUP(R55,Data!C$3:C$23,Data!D$3:D$23))</f>
        <v>-20</v>
      </c>
      <c r="Z55" s="246"/>
      <c r="AA55" s="246"/>
      <c r="AB55" s="246"/>
      <c r="AC55" s="245"/>
      <c r="AD55" s="245"/>
      <c r="AE55" s="245"/>
      <c r="AF55" s="246">
        <f t="shared" si="6"/>
        <v>-20</v>
      </c>
      <c r="AG55" s="246"/>
      <c r="AH55" s="246"/>
      <c r="AI55" s="63"/>
      <c r="AJ55" s="251"/>
      <c r="AK55" s="251"/>
      <c r="AL55" s="251"/>
      <c r="AM55" s="251"/>
      <c r="AN55" s="251"/>
      <c r="AO55" s="63"/>
      <c r="AP55" s="63"/>
      <c r="AQ55" s="63"/>
      <c r="AR55" s="63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>
        <v>2</v>
      </c>
      <c r="BL55" s="246"/>
      <c r="BM55" s="246">
        <v>2</v>
      </c>
      <c r="BN55" s="246"/>
      <c r="BO55" s="246"/>
      <c r="BP55" s="246"/>
      <c r="BQ55" s="246">
        <v>6</v>
      </c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>
        <f t="shared" si="7"/>
        <v>10</v>
      </c>
      <c r="CH55" s="246"/>
    </row>
    <row r="56" spans="2:86" s="64" customFormat="1" ht="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</row>
    <row r="57" spans="2:86" s="64" customFormat="1" ht="12">
      <c r="B57" s="273" t="s">
        <v>134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84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</row>
    <row r="58" spans="2:86" s="64" customFormat="1" ht="12">
      <c r="B58" s="271" t="s">
        <v>409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46" t="s">
        <v>305</v>
      </c>
      <c r="M58" s="246"/>
      <c r="N58" s="246"/>
      <c r="O58" s="246"/>
      <c r="P58" s="246"/>
      <c r="Q58" s="246"/>
      <c r="R58" s="245">
        <v>0</v>
      </c>
      <c r="S58" s="245"/>
      <c r="T58" s="245"/>
      <c r="U58" s="246">
        <f>INT((AS58*Basics!$N$11+AU58*Basics!$N$12+AW58*Basics!$N$13+AY58*Basics!$N$14+BA58*Basics!$N$15+BC58*Basics!$N$16+BE58*Basics!$N$17+BG58*Basics!$N$19+BI58*Basics!$N$20+BK58*Basics!$N$21+BM58*Basics!$N$22+BO58*Basics!$N$23+BQ58*Basics!$N$24+BS58*Basics!$N$25+BU58*Basics!$N$27+BW58*Basics!$N$28+BY58*Basics!$N$29+CA58*Basics!$N$30+CC58*Basics!$N$31+CE58*Basics!$N$32)/CG58)</f>
        <v>0</v>
      </c>
      <c r="V58" s="246"/>
      <c r="W58" s="246"/>
      <c r="X58" s="246"/>
      <c r="Y58" s="246">
        <f>IF(R58&gt;20,R58+60,LOOKUP(R58,Data!C$3:C$23,Data!D$3:D$23))</f>
        <v>-20</v>
      </c>
      <c r="Z58" s="246"/>
      <c r="AA58" s="246"/>
      <c r="AB58" s="246"/>
      <c r="AC58" s="245"/>
      <c r="AD58" s="245"/>
      <c r="AE58" s="245"/>
      <c r="AF58" s="246">
        <f aca="true" t="shared" si="8" ref="AF58:AF63">U58+Y58+AC58</f>
        <v>-20</v>
      </c>
      <c r="AG58" s="246"/>
      <c r="AH58" s="246"/>
      <c r="AI58" s="63"/>
      <c r="AJ58" s="246"/>
      <c r="AK58" s="246"/>
      <c r="AL58" s="246"/>
      <c r="AM58" s="246"/>
      <c r="AN58" s="246"/>
      <c r="AO58" s="63"/>
      <c r="AP58" s="63"/>
      <c r="AQ58" s="63"/>
      <c r="AR58" s="63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>
        <v>2</v>
      </c>
      <c r="BL58" s="246"/>
      <c r="BM58" s="246">
        <v>2</v>
      </c>
      <c r="BN58" s="246"/>
      <c r="BO58" s="246"/>
      <c r="BP58" s="246"/>
      <c r="BQ58" s="246">
        <v>6</v>
      </c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>
        <f aca="true" t="shared" si="9" ref="CG58:CG63">SUM(AS58:CF58)</f>
        <v>10</v>
      </c>
      <c r="CH58" s="246"/>
    </row>
    <row r="59" spans="2:86" s="64" customFormat="1" ht="12">
      <c r="B59" s="271" t="s">
        <v>410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46" t="s">
        <v>305</v>
      </c>
      <c r="M59" s="246"/>
      <c r="N59" s="246"/>
      <c r="O59" s="246"/>
      <c r="P59" s="246"/>
      <c r="Q59" s="246"/>
      <c r="R59" s="245">
        <v>0</v>
      </c>
      <c r="S59" s="245"/>
      <c r="T59" s="245"/>
      <c r="U59" s="246">
        <f>INT((AS59*Basics!$N$11+AU59*Basics!$N$12+AW59*Basics!$N$13+AY59*Basics!$N$14+BA59*Basics!$N$15+BC59*Basics!$N$16+BE59*Basics!$N$17+BG59*Basics!$N$19+BI59*Basics!$N$20+BK59*Basics!$N$21+BM59*Basics!$N$22+BO59*Basics!$N$23+BQ59*Basics!$N$24+BS59*Basics!$N$25+BU59*Basics!$N$27+BW59*Basics!$N$28+BY59*Basics!$N$29+CA59*Basics!$N$30+CC59*Basics!$N$31+CE59*Basics!$N$32)/CG59)</f>
        <v>0</v>
      </c>
      <c r="V59" s="246"/>
      <c r="W59" s="246"/>
      <c r="X59" s="246"/>
      <c r="Y59" s="246">
        <f>IF(R59&gt;20,R59+60,LOOKUP(R59,Data!C$3:C$23,Data!D$3:D$23))</f>
        <v>-20</v>
      </c>
      <c r="Z59" s="246"/>
      <c r="AA59" s="246"/>
      <c r="AB59" s="246"/>
      <c r="AC59" s="245"/>
      <c r="AD59" s="245"/>
      <c r="AE59" s="245"/>
      <c r="AF59" s="246">
        <f t="shared" si="8"/>
        <v>-20</v>
      </c>
      <c r="AG59" s="246"/>
      <c r="AH59" s="246"/>
      <c r="AI59" s="63"/>
      <c r="AJ59" s="246"/>
      <c r="AK59" s="246"/>
      <c r="AL59" s="246"/>
      <c r="AM59" s="246"/>
      <c r="AN59" s="246"/>
      <c r="AO59" s="63"/>
      <c r="AP59" s="63"/>
      <c r="AQ59" s="63"/>
      <c r="AR59" s="63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>
        <v>2</v>
      </c>
      <c r="BL59" s="246"/>
      <c r="BM59" s="246">
        <v>2</v>
      </c>
      <c r="BN59" s="246"/>
      <c r="BO59" s="246"/>
      <c r="BP59" s="246"/>
      <c r="BQ59" s="246">
        <v>6</v>
      </c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>
        <f t="shared" si="9"/>
        <v>10</v>
      </c>
      <c r="CH59" s="246"/>
    </row>
    <row r="60" spans="2:86" s="64" customFormat="1" ht="12">
      <c r="B60" s="271" t="s">
        <v>411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46" t="s">
        <v>305</v>
      </c>
      <c r="M60" s="246"/>
      <c r="N60" s="246"/>
      <c r="O60" s="246"/>
      <c r="P60" s="246"/>
      <c r="Q60" s="246"/>
      <c r="R60" s="245">
        <v>0</v>
      </c>
      <c r="S60" s="245"/>
      <c r="T60" s="245"/>
      <c r="U60" s="246">
        <f>INT((AS60*Basics!$N$11+AU60*Basics!$N$12+AW60*Basics!$N$13+AY60*Basics!$N$14+BA60*Basics!$N$15+BC60*Basics!$N$16+BE60*Basics!$N$17+BG60*Basics!$N$19+BI60*Basics!$N$20+BK60*Basics!$N$21+BM60*Basics!$N$22+BO60*Basics!$N$23+BQ60*Basics!$N$24+BS60*Basics!$N$25+BU60*Basics!$N$27+BW60*Basics!$N$28+BY60*Basics!$N$29+CA60*Basics!$N$30+CC60*Basics!$N$31+CE60*Basics!$N$32)/CG60)</f>
        <v>0</v>
      </c>
      <c r="V60" s="246"/>
      <c r="W60" s="246"/>
      <c r="X60" s="246"/>
      <c r="Y60" s="246">
        <f>IF(R60&gt;20,R60+60,LOOKUP(R60,Data!C$3:C$23,Data!D$3:D$23))</f>
        <v>-20</v>
      </c>
      <c r="Z60" s="246"/>
      <c r="AA60" s="246"/>
      <c r="AB60" s="246"/>
      <c r="AC60" s="245"/>
      <c r="AD60" s="245"/>
      <c r="AE60" s="245"/>
      <c r="AF60" s="246">
        <f t="shared" si="8"/>
        <v>-20</v>
      </c>
      <c r="AG60" s="246"/>
      <c r="AH60" s="246"/>
      <c r="AI60" s="63"/>
      <c r="AJ60" s="246"/>
      <c r="AK60" s="246"/>
      <c r="AL60" s="246"/>
      <c r="AM60" s="246"/>
      <c r="AN60" s="246"/>
      <c r="AO60" s="63"/>
      <c r="AP60" s="63"/>
      <c r="AQ60" s="63"/>
      <c r="AR60" s="63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>
        <v>2</v>
      </c>
      <c r="BL60" s="246"/>
      <c r="BM60" s="246">
        <v>2</v>
      </c>
      <c r="BN60" s="246"/>
      <c r="BO60" s="246"/>
      <c r="BP60" s="246"/>
      <c r="BQ60" s="246">
        <v>6</v>
      </c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>
        <f t="shared" si="9"/>
        <v>10</v>
      </c>
      <c r="CH60" s="246"/>
    </row>
    <row r="61" spans="2:86" s="64" customFormat="1" ht="12">
      <c r="B61" s="271" t="s">
        <v>469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46" t="s">
        <v>305</v>
      </c>
      <c r="M61" s="246"/>
      <c r="N61" s="246"/>
      <c r="O61" s="246"/>
      <c r="P61" s="246"/>
      <c r="Q61" s="246"/>
      <c r="R61" s="245">
        <v>0</v>
      </c>
      <c r="S61" s="245"/>
      <c r="T61" s="245"/>
      <c r="U61" s="246">
        <f>INT((AS61*Basics!$N$11+AU61*Basics!$N$12+AW61*Basics!$N$13+AY61*Basics!$N$14+BA61*Basics!$N$15+BC61*Basics!$N$16+BE61*Basics!$N$17+BG61*Basics!$N$19+BI61*Basics!$N$20+BK61*Basics!$N$21+BM61*Basics!$N$22+BO61*Basics!$N$23+BQ61*Basics!$N$24+BS61*Basics!$N$25+BU61*Basics!$N$27+BW61*Basics!$N$28+BY61*Basics!$N$29+CA61*Basics!$N$30+CC61*Basics!$N$31+CE61*Basics!$N$32)/CG61)</f>
        <v>0</v>
      </c>
      <c r="V61" s="246"/>
      <c r="W61" s="246"/>
      <c r="X61" s="246"/>
      <c r="Y61" s="246">
        <f>IF(R61&gt;20,R61+60,LOOKUP(R61,Data!C$3:C$23,Data!D$3:D$23))</f>
        <v>-20</v>
      </c>
      <c r="Z61" s="246"/>
      <c r="AA61" s="246"/>
      <c r="AB61" s="246"/>
      <c r="AC61" s="245"/>
      <c r="AD61" s="245"/>
      <c r="AE61" s="245"/>
      <c r="AF61" s="246">
        <f t="shared" si="8"/>
        <v>-20</v>
      </c>
      <c r="AG61" s="246"/>
      <c r="AH61" s="246"/>
      <c r="AI61" s="63"/>
      <c r="AJ61" s="246"/>
      <c r="AK61" s="246"/>
      <c r="AL61" s="246"/>
      <c r="AM61" s="246"/>
      <c r="AN61" s="246"/>
      <c r="AO61" s="63"/>
      <c r="AP61" s="63"/>
      <c r="AQ61" s="63"/>
      <c r="AR61" s="63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>
        <v>2</v>
      </c>
      <c r="BL61" s="246"/>
      <c r="BM61" s="246">
        <v>2</v>
      </c>
      <c r="BN61" s="246"/>
      <c r="BO61" s="246"/>
      <c r="BP61" s="246"/>
      <c r="BQ61" s="246">
        <v>6</v>
      </c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>
        <f t="shared" si="9"/>
        <v>10</v>
      </c>
      <c r="CH61" s="246"/>
    </row>
    <row r="62" spans="2:86" s="64" customFormat="1" ht="12">
      <c r="B62" s="271" t="s">
        <v>574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46" t="s">
        <v>305</v>
      </c>
      <c r="M62" s="246"/>
      <c r="N62" s="246"/>
      <c r="O62" s="246"/>
      <c r="P62" s="246"/>
      <c r="Q62" s="246"/>
      <c r="R62" s="245">
        <v>0</v>
      </c>
      <c r="S62" s="245"/>
      <c r="T62" s="245"/>
      <c r="U62" s="246">
        <f>INT((AS62*Basics!$N$11+AU62*Basics!$N$12+AW62*Basics!$N$13+AY62*Basics!$N$14+BA62*Basics!$N$15+BC62*Basics!$N$16+BE62*Basics!$N$17+BG62*Basics!$N$19+BI62*Basics!$N$20+BK62*Basics!$N$21+BM62*Basics!$N$22+BO62*Basics!$N$23+BQ62*Basics!$N$24+BS62*Basics!$N$25+BU62*Basics!$N$27+BW62*Basics!$N$28+BY62*Basics!$N$29+CA62*Basics!$N$30+CC62*Basics!$N$31+CE62*Basics!$N$32)/CG62)</f>
        <v>0</v>
      </c>
      <c r="V62" s="246"/>
      <c r="W62" s="246"/>
      <c r="X62" s="246"/>
      <c r="Y62" s="246">
        <f>IF(R62&gt;20,R62+60,LOOKUP(R62,Data!C$3:C$23,Data!D$3:D$23))</f>
        <v>-20</v>
      </c>
      <c r="Z62" s="246"/>
      <c r="AA62" s="246"/>
      <c r="AB62" s="246"/>
      <c r="AC62" s="245"/>
      <c r="AD62" s="245"/>
      <c r="AE62" s="245"/>
      <c r="AF62" s="246">
        <f t="shared" si="8"/>
        <v>-20</v>
      </c>
      <c r="AG62" s="246"/>
      <c r="AH62" s="246"/>
      <c r="AI62" s="63"/>
      <c r="AJ62" s="246"/>
      <c r="AK62" s="246"/>
      <c r="AL62" s="246"/>
      <c r="AM62" s="246"/>
      <c r="AN62" s="246"/>
      <c r="AO62" s="63"/>
      <c r="AP62" s="63"/>
      <c r="AQ62" s="63"/>
      <c r="AR62" s="63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>
        <v>2</v>
      </c>
      <c r="BL62" s="246"/>
      <c r="BM62" s="246">
        <v>2</v>
      </c>
      <c r="BN62" s="246"/>
      <c r="BO62" s="246"/>
      <c r="BP62" s="246"/>
      <c r="BQ62" s="246">
        <v>6</v>
      </c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>
        <f t="shared" si="9"/>
        <v>10</v>
      </c>
      <c r="CH62" s="246"/>
    </row>
    <row r="63" spans="2:86" s="64" customFormat="1" ht="12">
      <c r="B63" s="262" t="s">
        <v>132</v>
      </c>
      <c r="C63" s="262"/>
      <c r="D63" s="262"/>
      <c r="E63" s="262"/>
      <c r="F63" s="262"/>
      <c r="G63" s="262"/>
      <c r="H63" s="262"/>
      <c r="I63" s="262"/>
      <c r="J63" s="262"/>
      <c r="K63" s="262"/>
      <c r="L63" s="246" t="s">
        <v>486</v>
      </c>
      <c r="M63" s="246"/>
      <c r="N63" s="246"/>
      <c r="O63" s="246"/>
      <c r="P63" s="246"/>
      <c r="Q63" s="246"/>
      <c r="R63" s="267">
        <f>INT(AVERAGE(R58:R62)+0.5)</f>
        <v>0</v>
      </c>
      <c r="S63" s="267"/>
      <c r="T63" s="267"/>
      <c r="U63" s="246">
        <f>INT((AS63*Basics!$N$11+AU63*Basics!$N$12+AW63*Basics!$N$13+AY63*Basics!$N$14+BA63*Basics!$N$15+BC63*Basics!$N$16+BE63*Basics!$N$17+BG63*Basics!$N$19+BI63*Basics!$N$20+BK63*Basics!$N$21+BM63*Basics!$N$22+BO63*Basics!$N$23+BQ63*Basics!$N$24+BS63*Basics!$N$25+BU63*Basics!$N$27+BW63*Basics!$N$28+BY63*Basics!$N$29+CA63*Basics!$N$30+CC63*Basics!$N$31+CE63*Basics!$N$32)/CG63)</f>
        <v>0</v>
      </c>
      <c r="V63" s="246"/>
      <c r="W63" s="246"/>
      <c r="X63" s="246"/>
      <c r="Y63" s="246">
        <f>IF(R63&gt;20,R63+60,LOOKUP(R63,Data!C$3:C$23,Data!D$3:D$23))</f>
        <v>-20</v>
      </c>
      <c r="Z63" s="246"/>
      <c r="AA63" s="246"/>
      <c r="AB63" s="246"/>
      <c r="AC63" s="245"/>
      <c r="AD63" s="245"/>
      <c r="AE63" s="245"/>
      <c r="AF63" s="246">
        <f t="shared" si="8"/>
        <v>-20</v>
      </c>
      <c r="AG63" s="246"/>
      <c r="AH63" s="246"/>
      <c r="AI63" s="63"/>
      <c r="AJ63" s="251"/>
      <c r="AK63" s="251"/>
      <c r="AL63" s="251"/>
      <c r="AM63" s="251"/>
      <c r="AN63" s="251"/>
      <c r="AO63" s="63"/>
      <c r="AP63" s="63"/>
      <c r="AQ63" s="63"/>
      <c r="AR63" s="63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>
        <v>2</v>
      </c>
      <c r="BL63" s="246"/>
      <c r="BM63" s="246">
        <v>2</v>
      </c>
      <c r="BN63" s="246"/>
      <c r="BO63" s="246"/>
      <c r="BP63" s="246"/>
      <c r="BQ63" s="246">
        <v>6</v>
      </c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>
        <f t="shared" si="9"/>
        <v>10</v>
      </c>
      <c r="CH63" s="246"/>
    </row>
    <row r="65" spans="2:86" ht="12">
      <c r="B65" s="273" t="s">
        <v>133</v>
      </c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84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</row>
    <row r="66" spans="2:86" ht="12">
      <c r="B66" s="262" t="s">
        <v>56</v>
      </c>
      <c r="C66" s="262"/>
      <c r="D66" s="262"/>
      <c r="E66" s="262"/>
      <c r="F66" s="262"/>
      <c r="G66" s="262"/>
      <c r="H66" s="262"/>
      <c r="I66" s="262"/>
      <c r="J66" s="262"/>
      <c r="K66" s="262"/>
      <c r="L66" s="246" t="s">
        <v>486</v>
      </c>
      <c r="M66" s="246"/>
      <c r="N66" s="246"/>
      <c r="O66" s="246"/>
      <c r="P66" s="246"/>
      <c r="Q66" s="246"/>
      <c r="R66" s="245">
        <v>0</v>
      </c>
      <c r="S66" s="245"/>
      <c r="T66" s="245"/>
      <c r="U66" s="246">
        <f>INT((AS66*Basics!$N$11+AU66*Basics!$N$12+AW66*Basics!$N$13+AY66*Basics!$N$14+BA66*Basics!$N$15+BC66*Basics!$N$16+BE66*Basics!$N$17+BG66*Basics!$N$19+BI66*Basics!$N$20+BK66*Basics!$N$21+BM66*Basics!$N$22+BO66*Basics!$N$23+BQ66*Basics!$N$24+BS66*Basics!$N$25+BU66*Basics!$N$27+BW66*Basics!$N$28+BY66*Basics!$N$29+CA66*Basics!$N$30+CC66*Basics!$N$31+CE66*Basics!$N$32)/CG66)</f>
        <v>0</v>
      </c>
      <c r="V66" s="246"/>
      <c r="W66" s="246"/>
      <c r="X66" s="246"/>
      <c r="Y66" s="246">
        <f>IF(R66&gt;20,R66+60,LOOKUP(R66,Data!C$3:C$23,Data!D$3:D$23))</f>
        <v>-20</v>
      </c>
      <c r="Z66" s="246"/>
      <c r="AA66" s="246"/>
      <c r="AB66" s="246"/>
      <c r="AC66" s="245"/>
      <c r="AD66" s="245"/>
      <c r="AE66" s="245"/>
      <c r="AF66" s="246">
        <f>U66+Y66+AC66</f>
        <v>-20</v>
      </c>
      <c r="AG66" s="246"/>
      <c r="AH66" s="246"/>
      <c r="AJ66" s="246"/>
      <c r="AK66" s="246"/>
      <c r="AL66" s="246"/>
      <c r="AM66" s="246"/>
      <c r="AN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>
        <v>2</v>
      </c>
      <c r="BL66" s="246"/>
      <c r="BM66" s="246">
        <v>2</v>
      </c>
      <c r="BN66" s="246"/>
      <c r="BO66" s="246"/>
      <c r="BP66" s="246"/>
      <c r="BQ66" s="246">
        <v>6</v>
      </c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>
        <f>SUM(AS66:CF66)</f>
        <v>10</v>
      </c>
      <c r="CH66" s="246"/>
    </row>
    <row r="67" spans="2:86" ht="12">
      <c r="B67" s="262" t="s">
        <v>552</v>
      </c>
      <c r="C67" s="262"/>
      <c r="D67" s="262"/>
      <c r="E67" s="262"/>
      <c r="F67" s="262"/>
      <c r="G67" s="262"/>
      <c r="H67" s="262"/>
      <c r="I67" s="262"/>
      <c r="J67" s="262"/>
      <c r="K67" s="262"/>
      <c r="L67" s="246" t="s">
        <v>486</v>
      </c>
      <c r="M67" s="246"/>
      <c r="N67" s="246"/>
      <c r="O67" s="246"/>
      <c r="P67" s="246"/>
      <c r="Q67" s="246"/>
      <c r="R67" s="245">
        <v>0</v>
      </c>
      <c r="S67" s="245"/>
      <c r="T67" s="245"/>
      <c r="U67" s="246">
        <f>INT((AS67*Basics!$N$11+AU67*Basics!$N$12+AW67*Basics!$N$13+AY67*Basics!$N$14+BA67*Basics!$N$15+BC67*Basics!$N$16+BE67*Basics!$N$17+BG67*Basics!$N$19+BI67*Basics!$N$20+BK67*Basics!$N$21+BM67*Basics!$N$22+BO67*Basics!$N$23+BQ67*Basics!$N$24+BS67*Basics!$N$25+BU67*Basics!$N$27+BW67*Basics!$N$28+BY67*Basics!$N$29+CA67*Basics!$N$30+CC67*Basics!$N$31+CE67*Basics!$N$32)/CG67)</f>
        <v>0</v>
      </c>
      <c r="V67" s="246"/>
      <c r="W67" s="246"/>
      <c r="X67" s="246"/>
      <c r="Y67" s="246">
        <f>IF(R67&gt;20,R67+60,LOOKUP(R67,Data!C$3:C$23,Data!D$3:D$23))</f>
        <v>-20</v>
      </c>
      <c r="Z67" s="246"/>
      <c r="AA67" s="246"/>
      <c r="AB67" s="246"/>
      <c r="AC67" s="245"/>
      <c r="AD67" s="245"/>
      <c r="AE67" s="245"/>
      <c r="AF67" s="246">
        <f>U67+Y67+AC67</f>
        <v>-20</v>
      </c>
      <c r="AG67" s="246"/>
      <c r="AH67" s="246"/>
      <c r="AJ67" s="246"/>
      <c r="AK67" s="246"/>
      <c r="AL67" s="246"/>
      <c r="AM67" s="246"/>
      <c r="AN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>
        <v>2</v>
      </c>
      <c r="BL67" s="246"/>
      <c r="BM67" s="246">
        <v>2</v>
      </c>
      <c r="BN67" s="246"/>
      <c r="BO67" s="246"/>
      <c r="BP67" s="246"/>
      <c r="BQ67" s="246">
        <v>6</v>
      </c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>
        <f>SUM(AS67:CF67)</f>
        <v>10</v>
      </c>
      <c r="CH67" s="246"/>
    </row>
    <row r="68" spans="2:86" ht="12">
      <c r="B68" s="262" t="s">
        <v>390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46" t="s">
        <v>486</v>
      </c>
      <c r="M68" s="246"/>
      <c r="N68" s="246"/>
      <c r="O68" s="246"/>
      <c r="P68" s="246"/>
      <c r="Q68" s="246"/>
      <c r="R68" s="245">
        <v>0</v>
      </c>
      <c r="S68" s="245"/>
      <c r="T68" s="245"/>
      <c r="U68" s="246">
        <f>INT((AS68*Basics!$N$11+AU68*Basics!$N$12+AW68*Basics!$N$13+AY68*Basics!$N$14+BA68*Basics!$N$15+BC68*Basics!$N$16+BE68*Basics!$N$17+BG68*Basics!$N$19+BI68*Basics!$N$20+BK68*Basics!$N$21+BM68*Basics!$N$22+BO68*Basics!$N$23+BQ68*Basics!$N$24+BS68*Basics!$N$25+BU68*Basics!$N$27+BW68*Basics!$N$28+BY68*Basics!$N$29+CA68*Basics!$N$30+CC68*Basics!$N$31+CE68*Basics!$N$32)/CG68)</f>
        <v>0</v>
      </c>
      <c r="V68" s="246"/>
      <c r="W68" s="246"/>
      <c r="X68" s="246"/>
      <c r="Y68" s="246">
        <f>IF(R68&gt;20,R68+60,LOOKUP(R68,Data!C$3:C$23,Data!D$3:D$23))</f>
        <v>-20</v>
      </c>
      <c r="Z68" s="246"/>
      <c r="AA68" s="246"/>
      <c r="AB68" s="246"/>
      <c r="AC68" s="245"/>
      <c r="AD68" s="245"/>
      <c r="AE68" s="245"/>
      <c r="AF68" s="246">
        <f>U68+Y68+AC68</f>
        <v>-20</v>
      </c>
      <c r="AG68" s="246"/>
      <c r="AH68" s="246"/>
      <c r="AJ68" s="246"/>
      <c r="AK68" s="246"/>
      <c r="AL68" s="246"/>
      <c r="AM68" s="246"/>
      <c r="AN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>
        <v>2</v>
      </c>
      <c r="BL68" s="246"/>
      <c r="BM68" s="246">
        <v>2</v>
      </c>
      <c r="BN68" s="246"/>
      <c r="BO68" s="246"/>
      <c r="BP68" s="246"/>
      <c r="BQ68" s="246">
        <v>6</v>
      </c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>
        <f>SUM(AS68:CF68)</f>
        <v>10</v>
      </c>
      <c r="CH68" s="246"/>
    </row>
    <row r="69" spans="2:86" ht="12">
      <c r="B69" s="262" t="s">
        <v>625</v>
      </c>
      <c r="C69" s="262"/>
      <c r="D69" s="262"/>
      <c r="E69" s="262"/>
      <c r="F69" s="262"/>
      <c r="G69" s="262"/>
      <c r="H69" s="262"/>
      <c r="I69" s="262"/>
      <c r="J69" s="262"/>
      <c r="K69" s="262"/>
      <c r="L69" s="246" t="s">
        <v>486</v>
      </c>
      <c r="M69" s="246"/>
      <c r="N69" s="246"/>
      <c r="O69" s="246"/>
      <c r="P69" s="246"/>
      <c r="Q69" s="246"/>
      <c r="R69" s="245">
        <v>0</v>
      </c>
      <c r="S69" s="245"/>
      <c r="T69" s="245"/>
      <c r="U69" s="246">
        <f>INT((AS69*Basics!$N$11+AU69*Basics!$N$12+AW69*Basics!$N$13+AY69*Basics!$N$14+BA69*Basics!$N$15+BC69*Basics!$N$16+BE69*Basics!$N$17+BG69*Basics!$N$19+BI69*Basics!$N$20+BK69*Basics!$N$21+BM69*Basics!$N$22+BO69*Basics!$N$23+BQ69*Basics!$N$24+BS69*Basics!$N$25+BU69*Basics!$N$27+BW69*Basics!$N$28+BY69*Basics!$N$29+CA69*Basics!$N$30+CC69*Basics!$N$31+CE69*Basics!$N$32)/CG69)</f>
        <v>0</v>
      </c>
      <c r="V69" s="246"/>
      <c r="W69" s="246"/>
      <c r="X69" s="246"/>
      <c r="Y69" s="246">
        <f>IF(R69&gt;20,R69+60,LOOKUP(R69,Data!C$3:C$23,Data!D$3:D$23))</f>
        <v>-20</v>
      </c>
      <c r="Z69" s="246"/>
      <c r="AA69" s="246"/>
      <c r="AB69" s="246"/>
      <c r="AC69" s="245"/>
      <c r="AD69" s="245"/>
      <c r="AE69" s="245"/>
      <c r="AF69" s="246">
        <f>U69+Y69+AC69</f>
        <v>-20</v>
      </c>
      <c r="AG69" s="246"/>
      <c r="AH69" s="246"/>
      <c r="AJ69" s="246"/>
      <c r="AK69" s="246"/>
      <c r="AL69" s="246"/>
      <c r="AM69" s="246"/>
      <c r="AN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>
        <v>2</v>
      </c>
      <c r="BL69" s="246"/>
      <c r="BM69" s="246">
        <v>2</v>
      </c>
      <c r="BN69" s="246"/>
      <c r="BO69" s="246"/>
      <c r="BP69" s="246"/>
      <c r="BQ69" s="246">
        <v>6</v>
      </c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>
        <f>SUM(AS69:CF69)</f>
        <v>10</v>
      </c>
      <c r="CH69" s="246"/>
    </row>
    <row r="70" spans="2:86" ht="12">
      <c r="B70" s="262" t="s">
        <v>391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46" t="s">
        <v>486</v>
      </c>
      <c r="M70" s="246"/>
      <c r="N70" s="246"/>
      <c r="O70" s="246"/>
      <c r="P70" s="246"/>
      <c r="Q70" s="246"/>
      <c r="R70" s="245">
        <v>0</v>
      </c>
      <c r="S70" s="245"/>
      <c r="T70" s="245"/>
      <c r="U70" s="246">
        <f>INT((AS70*Basics!$N$11+AU70*Basics!$N$12+AW70*Basics!$N$13+AY70*Basics!$N$14+BA70*Basics!$N$15+BC70*Basics!$N$16+BE70*Basics!$N$17+BG70*Basics!$N$19+BI70*Basics!$N$20+BK70*Basics!$N$21+BM70*Basics!$N$22+BO70*Basics!$N$23+BQ70*Basics!$N$24+BS70*Basics!$N$25+BU70*Basics!$N$27+BW70*Basics!$N$28+BY70*Basics!$N$29+CA70*Basics!$N$30+CC70*Basics!$N$31+CE70*Basics!$N$32)/CG70)</f>
        <v>0</v>
      </c>
      <c r="V70" s="246"/>
      <c r="W70" s="246"/>
      <c r="X70" s="246"/>
      <c r="Y70" s="246">
        <f>IF(R70&gt;20,R70+60,LOOKUP(R70,Data!C$3:C$23,Data!D$3:D$23))</f>
        <v>-20</v>
      </c>
      <c r="Z70" s="246"/>
      <c r="AA70" s="246"/>
      <c r="AB70" s="246"/>
      <c r="AC70" s="245"/>
      <c r="AD70" s="245"/>
      <c r="AE70" s="245"/>
      <c r="AF70" s="246">
        <f>U70+Y70+AC70</f>
        <v>-20</v>
      </c>
      <c r="AG70" s="246"/>
      <c r="AH70" s="246"/>
      <c r="AJ70" s="246"/>
      <c r="AK70" s="246"/>
      <c r="AL70" s="246"/>
      <c r="AM70" s="246"/>
      <c r="AN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>
        <v>2</v>
      </c>
      <c r="BL70" s="246"/>
      <c r="BM70" s="246">
        <v>2</v>
      </c>
      <c r="BN70" s="246"/>
      <c r="BO70" s="246"/>
      <c r="BP70" s="246"/>
      <c r="BQ70" s="246">
        <v>6</v>
      </c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>
        <f>SUM(AS70:CF70)</f>
        <v>10</v>
      </c>
      <c r="CH70" s="246"/>
    </row>
  </sheetData>
  <mergeCells count="1726">
    <mergeCell ref="AJ48:CH48"/>
    <mergeCell ref="B57:AH57"/>
    <mergeCell ref="AJ57:CH57"/>
    <mergeCell ref="B65:AH65"/>
    <mergeCell ref="AJ65:CH65"/>
    <mergeCell ref="B4:AH4"/>
    <mergeCell ref="AJ4:CH4"/>
    <mergeCell ref="B34:AH34"/>
    <mergeCell ref="AJ34:CH34"/>
    <mergeCell ref="B42:AH42"/>
    <mergeCell ref="AJ42:CH42"/>
    <mergeCell ref="AL2:AN3"/>
    <mergeCell ref="BC3:BD3"/>
    <mergeCell ref="AS1:CK1"/>
    <mergeCell ref="B2:K3"/>
    <mergeCell ref="L2:Q3"/>
    <mergeCell ref="R2:T3"/>
    <mergeCell ref="U2:X3"/>
    <mergeCell ref="Y2:AB3"/>
    <mergeCell ref="AC2:AE3"/>
    <mergeCell ref="AF2:AH3"/>
    <mergeCell ref="AJ2:AK3"/>
    <mergeCell ref="BO3:BP3"/>
    <mergeCell ref="AS2:BF2"/>
    <mergeCell ref="BG2:BT2"/>
    <mergeCell ref="BU2:CF2"/>
    <mergeCell ref="CA3:CB3"/>
    <mergeCell ref="BE3:BF3"/>
    <mergeCell ref="BG3:BH3"/>
    <mergeCell ref="BI3:BJ3"/>
    <mergeCell ref="CG2:CH3"/>
    <mergeCell ref="AS3:AT3"/>
    <mergeCell ref="AU3:AV3"/>
    <mergeCell ref="AW3:AX3"/>
    <mergeCell ref="AY3:AZ3"/>
    <mergeCell ref="BA3:BB3"/>
    <mergeCell ref="BS3:BT3"/>
    <mergeCell ref="BU3:BV3"/>
    <mergeCell ref="BW3:BX3"/>
    <mergeCell ref="BY3:BZ3"/>
    <mergeCell ref="BK3:BL3"/>
    <mergeCell ref="BM3:BN3"/>
    <mergeCell ref="CC3:CD3"/>
    <mergeCell ref="CE3:CF3"/>
    <mergeCell ref="CA61:CB61"/>
    <mergeCell ref="CC61:CD61"/>
    <mergeCell ref="CE61:CF61"/>
    <mergeCell ref="BY61:BZ61"/>
    <mergeCell ref="BW60:BX60"/>
    <mergeCell ref="BM5:BN5"/>
    <mergeCell ref="AC61:AE61"/>
    <mergeCell ref="AF61:AH61"/>
    <mergeCell ref="B48:AH48"/>
    <mergeCell ref="CG61:CH61"/>
    <mergeCell ref="BQ3:BR3"/>
    <mergeCell ref="BO61:BP61"/>
    <mergeCell ref="BQ61:BR61"/>
    <mergeCell ref="BS61:BT61"/>
    <mergeCell ref="BU61:BV61"/>
    <mergeCell ref="BW61:BX61"/>
    <mergeCell ref="BC61:BD61"/>
    <mergeCell ref="BE61:BF61"/>
    <mergeCell ref="BG61:BH61"/>
    <mergeCell ref="BI61:BJ61"/>
    <mergeCell ref="BK61:BL61"/>
    <mergeCell ref="BM61:BN61"/>
    <mergeCell ref="AJ61:AK61"/>
    <mergeCell ref="AL61:AN61"/>
    <mergeCell ref="AS61:AT61"/>
    <mergeCell ref="AU61:AV61"/>
    <mergeCell ref="AW61:AX61"/>
    <mergeCell ref="AY61:AZ61"/>
    <mergeCell ref="BA61:BB61"/>
    <mergeCell ref="BY60:BZ60"/>
    <mergeCell ref="CA60:CB60"/>
    <mergeCell ref="CC60:CD60"/>
    <mergeCell ref="CE60:CF60"/>
    <mergeCell ref="CG60:CH60"/>
    <mergeCell ref="BO60:BP60"/>
    <mergeCell ref="BQ60:BR60"/>
    <mergeCell ref="BS60:BT60"/>
    <mergeCell ref="BU60:BV60"/>
    <mergeCell ref="B61:K61"/>
    <mergeCell ref="L61:Q61"/>
    <mergeCell ref="R61:T61"/>
    <mergeCell ref="U61:X61"/>
    <mergeCell ref="Y61:AB61"/>
    <mergeCell ref="BM60:BN60"/>
    <mergeCell ref="AJ60:AK60"/>
    <mergeCell ref="AL60:AN60"/>
    <mergeCell ref="AS60:AT60"/>
    <mergeCell ref="AU60:AV60"/>
    <mergeCell ref="BA60:BB60"/>
    <mergeCell ref="BC60:BD60"/>
    <mergeCell ref="BE60:BF60"/>
    <mergeCell ref="BG60:BH60"/>
    <mergeCell ref="BI60:BJ60"/>
    <mergeCell ref="BK60:BL60"/>
    <mergeCell ref="AW60:AX60"/>
    <mergeCell ref="AY60:AZ60"/>
    <mergeCell ref="CC59:CD59"/>
    <mergeCell ref="CE59:CF59"/>
    <mergeCell ref="CG59:CH59"/>
    <mergeCell ref="B60:K60"/>
    <mergeCell ref="L60:Q60"/>
    <mergeCell ref="R60:T60"/>
    <mergeCell ref="U60:X60"/>
    <mergeCell ref="Y60:AB60"/>
    <mergeCell ref="AC60:AE60"/>
    <mergeCell ref="AF60:AH60"/>
    <mergeCell ref="B5:K5"/>
    <mergeCell ref="L5:Q5"/>
    <mergeCell ref="R5:T5"/>
    <mergeCell ref="U5:X5"/>
    <mergeCell ref="Y5:AB5"/>
    <mergeCell ref="AC5:AE5"/>
    <mergeCell ref="AF5:AH5"/>
    <mergeCell ref="AC6:AE6"/>
    <mergeCell ref="AJ5:AK5"/>
    <mergeCell ref="AL5:AN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B6:K6"/>
    <mergeCell ref="L6:Q6"/>
    <mergeCell ref="R6:T6"/>
    <mergeCell ref="U6:X6"/>
    <mergeCell ref="Y6:AB6"/>
    <mergeCell ref="AF6:AH6"/>
    <mergeCell ref="AJ6:AK6"/>
    <mergeCell ref="AL6:AN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B7:K7"/>
    <mergeCell ref="L7:Q7"/>
    <mergeCell ref="R7:T7"/>
    <mergeCell ref="U7:X7"/>
    <mergeCell ref="Y7:AB7"/>
    <mergeCell ref="AC7:AE7"/>
    <mergeCell ref="AF7:AH7"/>
    <mergeCell ref="AJ7:AK7"/>
    <mergeCell ref="AL7:AN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B8:K8"/>
    <mergeCell ref="L8:Q8"/>
    <mergeCell ref="R8:T8"/>
    <mergeCell ref="U8:X8"/>
    <mergeCell ref="Y8:AB8"/>
    <mergeCell ref="AC8:AE8"/>
    <mergeCell ref="AF8:AH8"/>
    <mergeCell ref="AJ8:AK8"/>
    <mergeCell ref="AL8:AN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B9:K9"/>
    <mergeCell ref="L9:Q9"/>
    <mergeCell ref="R9:T9"/>
    <mergeCell ref="U9:X9"/>
    <mergeCell ref="Y9:AB9"/>
    <mergeCell ref="AC9:AE9"/>
    <mergeCell ref="AF9:AH9"/>
    <mergeCell ref="AJ9:AK9"/>
    <mergeCell ref="AL9:AN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B10:K10"/>
    <mergeCell ref="L10:Q10"/>
    <mergeCell ref="R10:T10"/>
    <mergeCell ref="U10:X10"/>
    <mergeCell ref="Y10:AB10"/>
    <mergeCell ref="AC10:AE10"/>
    <mergeCell ref="AF10:AH10"/>
    <mergeCell ref="AJ10:AK10"/>
    <mergeCell ref="AL10:AN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B11:K11"/>
    <mergeCell ref="L11:Q11"/>
    <mergeCell ref="R11:T11"/>
    <mergeCell ref="U11:X11"/>
    <mergeCell ref="Y11:AB11"/>
    <mergeCell ref="AC11:AE11"/>
    <mergeCell ref="AF11:AH11"/>
    <mergeCell ref="AJ11:AK11"/>
    <mergeCell ref="AL11:AN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B12:K12"/>
    <mergeCell ref="L12:Q12"/>
    <mergeCell ref="R12:T12"/>
    <mergeCell ref="U12:X12"/>
    <mergeCell ref="Y12:AB12"/>
    <mergeCell ref="AC12:AE12"/>
    <mergeCell ref="AF12:AH12"/>
    <mergeCell ref="AJ12:AK12"/>
    <mergeCell ref="AL12:AN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BW59:BX59"/>
    <mergeCell ref="BY59:BZ59"/>
    <mergeCell ref="CA59:CB59"/>
    <mergeCell ref="BW12:BX12"/>
    <mergeCell ref="BY12:BZ12"/>
    <mergeCell ref="CA12:CB12"/>
    <mergeCell ref="BW58:BX58"/>
    <mergeCell ref="BY58:BZ58"/>
    <mergeCell ref="CA58:CB58"/>
    <mergeCell ref="BW55:BX55"/>
    <mergeCell ref="BK59:BL59"/>
    <mergeCell ref="BM59:BN59"/>
    <mergeCell ref="BO59:BP59"/>
    <mergeCell ref="BQ59:BR59"/>
    <mergeCell ref="BS59:BT59"/>
    <mergeCell ref="BU59:BV59"/>
    <mergeCell ref="AY59:AZ59"/>
    <mergeCell ref="BA59:BB59"/>
    <mergeCell ref="BC59:BD59"/>
    <mergeCell ref="BE59:BF59"/>
    <mergeCell ref="BG59:BH59"/>
    <mergeCell ref="BI59:BJ59"/>
    <mergeCell ref="AF59:AH59"/>
    <mergeCell ref="AJ59:AK59"/>
    <mergeCell ref="AL59:AN59"/>
    <mergeCell ref="AS59:AT59"/>
    <mergeCell ref="AU59:AV59"/>
    <mergeCell ref="AW59:AX59"/>
    <mergeCell ref="B59:K59"/>
    <mergeCell ref="L59:Q59"/>
    <mergeCell ref="R59:T59"/>
    <mergeCell ref="U59:X59"/>
    <mergeCell ref="Y59:AB59"/>
    <mergeCell ref="AC59:AE59"/>
    <mergeCell ref="CC58:CD58"/>
    <mergeCell ref="CE58:CF58"/>
    <mergeCell ref="CG58:CH58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F58:AH58"/>
    <mergeCell ref="AJ58:AK58"/>
    <mergeCell ref="AL58:AN58"/>
    <mergeCell ref="AS58:AT58"/>
    <mergeCell ref="AU58:AV58"/>
    <mergeCell ref="AW58:AX58"/>
    <mergeCell ref="B58:K58"/>
    <mergeCell ref="L58:Q58"/>
    <mergeCell ref="R58:T58"/>
    <mergeCell ref="U58:X58"/>
    <mergeCell ref="Y58:AB58"/>
    <mergeCell ref="AC58:AE58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AY55:AZ55"/>
    <mergeCell ref="BA55:BB55"/>
    <mergeCell ref="BC55:BD55"/>
    <mergeCell ref="BE55:BF55"/>
    <mergeCell ref="BG55:BH55"/>
    <mergeCell ref="BI55:BJ55"/>
    <mergeCell ref="AF55:AH55"/>
    <mergeCell ref="AJ55:AK55"/>
    <mergeCell ref="AL55:AN55"/>
    <mergeCell ref="AS55:AT55"/>
    <mergeCell ref="AU55:AV55"/>
    <mergeCell ref="AW55:AX55"/>
    <mergeCell ref="B55:K55"/>
    <mergeCell ref="L55:Q55"/>
    <mergeCell ref="R55:T55"/>
    <mergeCell ref="U55:X55"/>
    <mergeCell ref="Y55:AB55"/>
    <mergeCell ref="AC55:AE55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F54:AH54"/>
    <mergeCell ref="AJ54:AK54"/>
    <mergeCell ref="AL54:AN54"/>
    <mergeCell ref="AS54:AT54"/>
    <mergeCell ref="AU54:AV54"/>
    <mergeCell ref="AW54:AX54"/>
    <mergeCell ref="B54:K54"/>
    <mergeCell ref="L54:Q54"/>
    <mergeCell ref="R54:T54"/>
    <mergeCell ref="U54:X54"/>
    <mergeCell ref="Y54:AB54"/>
    <mergeCell ref="AC54:AE54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F52:AH52"/>
    <mergeCell ref="AJ52:AK52"/>
    <mergeCell ref="AL52:AN52"/>
    <mergeCell ref="AS52:AT52"/>
    <mergeCell ref="AU52:AV52"/>
    <mergeCell ref="AW52:AX52"/>
    <mergeCell ref="B52:K52"/>
    <mergeCell ref="L52:Q52"/>
    <mergeCell ref="R52:T52"/>
    <mergeCell ref="U52:X52"/>
    <mergeCell ref="Y52:AB52"/>
    <mergeCell ref="AC52:AE52"/>
    <mergeCell ref="BW51:BX51"/>
    <mergeCell ref="BY51:BZ51"/>
    <mergeCell ref="CA51:CB51"/>
    <mergeCell ref="CC51:CD51"/>
    <mergeCell ref="CE51:CF51"/>
    <mergeCell ref="CG51:CH51"/>
    <mergeCell ref="BK51:BL51"/>
    <mergeCell ref="BM51:BN51"/>
    <mergeCell ref="BO51:BP51"/>
    <mergeCell ref="BQ51:BR51"/>
    <mergeCell ref="BS51:BT51"/>
    <mergeCell ref="BU51:BV51"/>
    <mergeCell ref="AY51:AZ51"/>
    <mergeCell ref="BA51:BB51"/>
    <mergeCell ref="BC51:BD51"/>
    <mergeCell ref="BE51:BF51"/>
    <mergeCell ref="BG51:BH51"/>
    <mergeCell ref="BI51:BJ51"/>
    <mergeCell ref="AF51:AH51"/>
    <mergeCell ref="AJ51:AK51"/>
    <mergeCell ref="AL51:AN51"/>
    <mergeCell ref="AS51:AT51"/>
    <mergeCell ref="AU51:AV51"/>
    <mergeCell ref="AW51:AX51"/>
    <mergeCell ref="B51:K51"/>
    <mergeCell ref="L51:Q51"/>
    <mergeCell ref="R51:T51"/>
    <mergeCell ref="U51:X51"/>
    <mergeCell ref="Y51:AB51"/>
    <mergeCell ref="AC51:AE51"/>
    <mergeCell ref="BW50:BX50"/>
    <mergeCell ref="BY50:BZ50"/>
    <mergeCell ref="CA50:CB50"/>
    <mergeCell ref="CC50:CD50"/>
    <mergeCell ref="CE50:CF50"/>
    <mergeCell ref="CG50:CH50"/>
    <mergeCell ref="BK50:BL50"/>
    <mergeCell ref="BM50:BN50"/>
    <mergeCell ref="BO50:BP50"/>
    <mergeCell ref="BQ50:BR50"/>
    <mergeCell ref="BS50:BT50"/>
    <mergeCell ref="BU50:BV50"/>
    <mergeCell ref="AY50:AZ50"/>
    <mergeCell ref="BA50:BB50"/>
    <mergeCell ref="BC50:BD50"/>
    <mergeCell ref="BE50:BF50"/>
    <mergeCell ref="BG50:BH50"/>
    <mergeCell ref="BI50:BJ50"/>
    <mergeCell ref="AF50:AH50"/>
    <mergeCell ref="AJ50:AK50"/>
    <mergeCell ref="AL50:AN50"/>
    <mergeCell ref="AS50:AT50"/>
    <mergeCell ref="AU50:AV50"/>
    <mergeCell ref="AW50:AX50"/>
    <mergeCell ref="B50:K50"/>
    <mergeCell ref="L50:Q50"/>
    <mergeCell ref="R50:T50"/>
    <mergeCell ref="U50:X50"/>
    <mergeCell ref="Y50:AB50"/>
    <mergeCell ref="AC50:AE50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G49:BH49"/>
    <mergeCell ref="BI49:BJ49"/>
    <mergeCell ref="AF49:AH49"/>
    <mergeCell ref="AJ49:AK49"/>
    <mergeCell ref="AL49:AN49"/>
    <mergeCell ref="AS49:AT49"/>
    <mergeCell ref="AU49:AV49"/>
    <mergeCell ref="AW49:AX49"/>
    <mergeCell ref="B49:K49"/>
    <mergeCell ref="L49:Q49"/>
    <mergeCell ref="R49:T49"/>
    <mergeCell ref="U49:X49"/>
    <mergeCell ref="Y49:AB49"/>
    <mergeCell ref="AC49:AE49"/>
    <mergeCell ref="BW46:BX46"/>
    <mergeCell ref="BY46:BZ46"/>
    <mergeCell ref="CA46:CB46"/>
    <mergeCell ref="CC46:CD46"/>
    <mergeCell ref="CE46:CF46"/>
    <mergeCell ref="CG46:CH46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F46:AH46"/>
    <mergeCell ref="AJ46:AK46"/>
    <mergeCell ref="AL46:AN46"/>
    <mergeCell ref="AS46:AT46"/>
    <mergeCell ref="AU46:AV46"/>
    <mergeCell ref="AW46:AX46"/>
    <mergeCell ref="B46:K46"/>
    <mergeCell ref="L46:Q46"/>
    <mergeCell ref="R46:T46"/>
    <mergeCell ref="U46:X46"/>
    <mergeCell ref="Y46:AB46"/>
    <mergeCell ref="AC46:AE46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G45:BH45"/>
    <mergeCell ref="BI45:BJ45"/>
    <mergeCell ref="AF45:AH45"/>
    <mergeCell ref="AJ45:AK45"/>
    <mergeCell ref="AL45:AN45"/>
    <mergeCell ref="AS45:AT45"/>
    <mergeCell ref="AU45:AV45"/>
    <mergeCell ref="AW45:AX45"/>
    <mergeCell ref="B45:K45"/>
    <mergeCell ref="L45:Q45"/>
    <mergeCell ref="R45:T45"/>
    <mergeCell ref="U45:X45"/>
    <mergeCell ref="Y45:AB45"/>
    <mergeCell ref="AC45:AE45"/>
    <mergeCell ref="BW44:BX44"/>
    <mergeCell ref="BY44:BZ44"/>
    <mergeCell ref="CA44:CB44"/>
    <mergeCell ref="CC44:CD44"/>
    <mergeCell ref="CE44:CF44"/>
    <mergeCell ref="CG44:CH44"/>
    <mergeCell ref="BK44:BL44"/>
    <mergeCell ref="BM44:BN44"/>
    <mergeCell ref="BO44:BP44"/>
    <mergeCell ref="BQ44:BR44"/>
    <mergeCell ref="BS44:BT44"/>
    <mergeCell ref="BU44:BV44"/>
    <mergeCell ref="AY44:AZ44"/>
    <mergeCell ref="BA44:BB44"/>
    <mergeCell ref="BC44:BD44"/>
    <mergeCell ref="BE44:BF44"/>
    <mergeCell ref="BG44:BH44"/>
    <mergeCell ref="BI44:BJ44"/>
    <mergeCell ref="AF44:AH44"/>
    <mergeCell ref="AJ44:AK44"/>
    <mergeCell ref="AL44:AN44"/>
    <mergeCell ref="AS44:AT44"/>
    <mergeCell ref="AU44:AV44"/>
    <mergeCell ref="AW44:AX44"/>
    <mergeCell ref="B44:K44"/>
    <mergeCell ref="L44:Q44"/>
    <mergeCell ref="R44:T44"/>
    <mergeCell ref="U44:X44"/>
    <mergeCell ref="Y44:AB44"/>
    <mergeCell ref="AC44:AE44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F43:AH43"/>
    <mergeCell ref="AJ43:AK43"/>
    <mergeCell ref="AL43:AN43"/>
    <mergeCell ref="AS43:AT43"/>
    <mergeCell ref="AU43:AV43"/>
    <mergeCell ref="AW43:AX43"/>
    <mergeCell ref="B43:K43"/>
    <mergeCell ref="L43:Q43"/>
    <mergeCell ref="R43:T43"/>
    <mergeCell ref="U43:X43"/>
    <mergeCell ref="Y43:AB43"/>
    <mergeCell ref="AC43:AE43"/>
    <mergeCell ref="BW70:BX70"/>
    <mergeCell ref="BY70:BZ70"/>
    <mergeCell ref="CA70:CB70"/>
    <mergeCell ref="CC70:CD70"/>
    <mergeCell ref="CE70:CF70"/>
    <mergeCell ref="CG70:CH70"/>
    <mergeCell ref="BK70:BL70"/>
    <mergeCell ref="BM70:BN70"/>
    <mergeCell ref="BO70:BP70"/>
    <mergeCell ref="BQ70:BR70"/>
    <mergeCell ref="BS70:BT70"/>
    <mergeCell ref="BU70:BV70"/>
    <mergeCell ref="AY70:AZ70"/>
    <mergeCell ref="BA70:BB70"/>
    <mergeCell ref="BC70:BD70"/>
    <mergeCell ref="BE70:BF70"/>
    <mergeCell ref="BG70:BH70"/>
    <mergeCell ref="BI70:BJ70"/>
    <mergeCell ref="AF70:AH70"/>
    <mergeCell ref="AJ70:AK70"/>
    <mergeCell ref="AL70:AN70"/>
    <mergeCell ref="AS70:AT70"/>
    <mergeCell ref="AU70:AV70"/>
    <mergeCell ref="AW70:AX70"/>
    <mergeCell ref="B70:K70"/>
    <mergeCell ref="L70:Q70"/>
    <mergeCell ref="R70:T70"/>
    <mergeCell ref="U70:X70"/>
    <mergeCell ref="Y70:AB70"/>
    <mergeCell ref="AC70:AE70"/>
    <mergeCell ref="BW69:BX69"/>
    <mergeCell ref="BY69:BZ69"/>
    <mergeCell ref="CA69:CB69"/>
    <mergeCell ref="CC69:CD69"/>
    <mergeCell ref="CE69:CF69"/>
    <mergeCell ref="CG69:CH69"/>
    <mergeCell ref="BK69:BL69"/>
    <mergeCell ref="BM69:BN69"/>
    <mergeCell ref="BO69:BP69"/>
    <mergeCell ref="BQ69:BR69"/>
    <mergeCell ref="BS69:BT69"/>
    <mergeCell ref="BU69:BV69"/>
    <mergeCell ref="AY69:AZ69"/>
    <mergeCell ref="BA69:BB69"/>
    <mergeCell ref="BC69:BD69"/>
    <mergeCell ref="BE69:BF69"/>
    <mergeCell ref="BG69:BH69"/>
    <mergeCell ref="BI69:BJ69"/>
    <mergeCell ref="AF69:AH69"/>
    <mergeCell ref="AJ69:AK69"/>
    <mergeCell ref="AL69:AN69"/>
    <mergeCell ref="AS69:AT69"/>
    <mergeCell ref="AU69:AV69"/>
    <mergeCell ref="AW69:AX69"/>
    <mergeCell ref="B69:K69"/>
    <mergeCell ref="L69:Q69"/>
    <mergeCell ref="R69:T69"/>
    <mergeCell ref="U69:X69"/>
    <mergeCell ref="Y69:AB69"/>
    <mergeCell ref="AC69:AE69"/>
    <mergeCell ref="BW68:BX68"/>
    <mergeCell ref="BY68:BZ68"/>
    <mergeCell ref="CA68:CB68"/>
    <mergeCell ref="CC68:CD68"/>
    <mergeCell ref="CE68:CF68"/>
    <mergeCell ref="CG68:CH68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AF68:AH68"/>
    <mergeCell ref="AJ68:AK68"/>
    <mergeCell ref="AL68:AN68"/>
    <mergeCell ref="AS68:AT68"/>
    <mergeCell ref="AU68:AV68"/>
    <mergeCell ref="AW68:AX68"/>
    <mergeCell ref="B68:K68"/>
    <mergeCell ref="L68:Q68"/>
    <mergeCell ref="R68:T68"/>
    <mergeCell ref="U68:X68"/>
    <mergeCell ref="Y68:AB68"/>
    <mergeCell ref="AC68:AE68"/>
    <mergeCell ref="BW67:BX67"/>
    <mergeCell ref="BY67:BZ67"/>
    <mergeCell ref="CA67:CB67"/>
    <mergeCell ref="CC67:CD67"/>
    <mergeCell ref="CE67:CF67"/>
    <mergeCell ref="CG67:CH67"/>
    <mergeCell ref="BK67:BL67"/>
    <mergeCell ref="BM67:BN67"/>
    <mergeCell ref="BO67:BP67"/>
    <mergeCell ref="BQ67:BR67"/>
    <mergeCell ref="BS67:BT67"/>
    <mergeCell ref="BU67:BV67"/>
    <mergeCell ref="AY67:AZ67"/>
    <mergeCell ref="BA67:BB67"/>
    <mergeCell ref="BC67:BD67"/>
    <mergeCell ref="BE67:BF67"/>
    <mergeCell ref="BG67:BH67"/>
    <mergeCell ref="BI67:BJ67"/>
    <mergeCell ref="AF67:AH67"/>
    <mergeCell ref="AJ67:AK67"/>
    <mergeCell ref="AL67:AN67"/>
    <mergeCell ref="AS67:AT67"/>
    <mergeCell ref="AU67:AV67"/>
    <mergeCell ref="AW67:AX67"/>
    <mergeCell ref="B67:K67"/>
    <mergeCell ref="L67:Q67"/>
    <mergeCell ref="R67:T67"/>
    <mergeCell ref="U67:X67"/>
    <mergeCell ref="Y67:AB67"/>
    <mergeCell ref="AC67:AE67"/>
    <mergeCell ref="BW66:BX66"/>
    <mergeCell ref="BY66:BZ66"/>
    <mergeCell ref="CA66:CB66"/>
    <mergeCell ref="CC66:CD66"/>
    <mergeCell ref="CE66:CF66"/>
    <mergeCell ref="CG66:CH66"/>
    <mergeCell ref="BK66:BL66"/>
    <mergeCell ref="BM66:BN66"/>
    <mergeCell ref="BO66:BP66"/>
    <mergeCell ref="BQ66:BR66"/>
    <mergeCell ref="BS66:BT66"/>
    <mergeCell ref="BU66:BV66"/>
    <mergeCell ref="AY66:AZ66"/>
    <mergeCell ref="BA66:BB66"/>
    <mergeCell ref="BC66:BD66"/>
    <mergeCell ref="BE66:BF66"/>
    <mergeCell ref="BG66:BH66"/>
    <mergeCell ref="BI66:BJ66"/>
    <mergeCell ref="AF66:AH66"/>
    <mergeCell ref="AJ66:AK66"/>
    <mergeCell ref="AL66:AN66"/>
    <mergeCell ref="AS66:AT66"/>
    <mergeCell ref="AU66:AV66"/>
    <mergeCell ref="AW66:AX66"/>
    <mergeCell ref="B66:K66"/>
    <mergeCell ref="L66:Q66"/>
    <mergeCell ref="R66:T66"/>
    <mergeCell ref="U66:X66"/>
    <mergeCell ref="Y66:AB66"/>
    <mergeCell ref="AC66:AE66"/>
    <mergeCell ref="BW40:BX40"/>
    <mergeCell ref="BY40:BZ40"/>
    <mergeCell ref="CA40:CB40"/>
    <mergeCell ref="CC40:CD40"/>
    <mergeCell ref="CE40:CF40"/>
    <mergeCell ref="CG40:CH40"/>
    <mergeCell ref="BK40:BL40"/>
    <mergeCell ref="BM40:BN40"/>
    <mergeCell ref="BO40:BP40"/>
    <mergeCell ref="BQ40:BR40"/>
    <mergeCell ref="BS40:BT40"/>
    <mergeCell ref="BU40:BV40"/>
    <mergeCell ref="AY40:AZ40"/>
    <mergeCell ref="BA40:BB40"/>
    <mergeCell ref="BC40:BD40"/>
    <mergeCell ref="BE40:BF40"/>
    <mergeCell ref="BG40:BH40"/>
    <mergeCell ref="BI40:BJ40"/>
    <mergeCell ref="AF40:AH40"/>
    <mergeCell ref="AJ40:AK40"/>
    <mergeCell ref="AL40:AN40"/>
    <mergeCell ref="AS40:AT40"/>
    <mergeCell ref="AU40:AV40"/>
    <mergeCell ref="AW40:AX40"/>
    <mergeCell ref="B40:K40"/>
    <mergeCell ref="L40:Q40"/>
    <mergeCell ref="R40:T40"/>
    <mergeCell ref="U40:X40"/>
    <mergeCell ref="Y40:AB40"/>
    <mergeCell ref="AC40:AE40"/>
    <mergeCell ref="BW39:BX39"/>
    <mergeCell ref="BY39:BZ39"/>
    <mergeCell ref="CA39:CB39"/>
    <mergeCell ref="CC39:CD39"/>
    <mergeCell ref="CE39:CF39"/>
    <mergeCell ref="CG39:CH39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F39:AH39"/>
    <mergeCell ref="AJ39:AK39"/>
    <mergeCell ref="AL39:AN39"/>
    <mergeCell ref="AS39:AT39"/>
    <mergeCell ref="AU39:AV39"/>
    <mergeCell ref="AW39:AX39"/>
    <mergeCell ref="B39:K39"/>
    <mergeCell ref="L39:Q39"/>
    <mergeCell ref="R39:T39"/>
    <mergeCell ref="U39:X39"/>
    <mergeCell ref="Y39:AB39"/>
    <mergeCell ref="AC39:AE39"/>
    <mergeCell ref="BW38:BX38"/>
    <mergeCell ref="BY38:BZ38"/>
    <mergeCell ref="CA38:CB38"/>
    <mergeCell ref="CC38:CD38"/>
    <mergeCell ref="CE38:CF38"/>
    <mergeCell ref="CG38:CH38"/>
    <mergeCell ref="BK38:BL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I38:BJ38"/>
    <mergeCell ref="AF38:AH38"/>
    <mergeCell ref="AJ38:AK38"/>
    <mergeCell ref="AL38:AN38"/>
    <mergeCell ref="AS38:AT38"/>
    <mergeCell ref="AU38:AV38"/>
    <mergeCell ref="AW38:AX38"/>
    <mergeCell ref="B38:K38"/>
    <mergeCell ref="L38:Q38"/>
    <mergeCell ref="R38:T38"/>
    <mergeCell ref="U38:X38"/>
    <mergeCell ref="Y38:AB38"/>
    <mergeCell ref="AC38:AE38"/>
    <mergeCell ref="BW37:BX37"/>
    <mergeCell ref="BY37:BZ37"/>
    <mergeCell ref="CA37:CB37"/>
    <mergeCell ref="CC37:CD37"/>
    <mergeCell ref="CE37:CF37"/>
    <mergeCell ref="CG37:CH37"/>
    <mergeCell ref="BK37:BL37"/>
    <mergeCell ref="BM37:BN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  <mergeCell ref="AF37:AH37"/>
    <mergeCell ref="AJ37:AK37"/>
    <mergeCell ref="AL37:AN37"/>
    <mergeCell ref="AS37:AT37"/>
    <mergeCell ref="AU37:AV37"/>
    <mergeCell ref="AW37:AX37"/>
    <mergeCell ref="B37:K37"/>
    <mergeCell ref="L37:Q37"/>
    <mergeCell ref="R37:T37"/>
    <mergeCell ref="U37:X37"/>
    <mergeCell ref="Y37:AB37"/>
    <mergeCell ref="AC37:AE37"/>
    <mergeCell ref="BW36:BX36"/>
    <mergeCell ref="BY36:BZ36"/>
    <mergeCell ref="CA36:CB36"/>
    <mergeCell ref="CC36:CD36"/>
    <mergeCell ref="CE36:CF36"/>
    <mergeCell ref="CG36:CH36"/>
    <mergeCell ref="BK36:BL36"/>
    <mergeCell ref="BM36:BN36"/>
    <mergeCell ref="BO36:BP36"/>
    <mergeCell ref="BQ36:BR36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AF36:AH36"/>
    <mergeCell ref="AJ36:AK36"/>
    <mergeCell ref="AL36:AN36"/>
    <mergeCell ref="AS36:AT36"/>
    <mergeCell ref="AU36:AV36"/>
    <mergeCell ref="AW36:AX36"/>
    <mergeCell ref="B36:K36"/>
    <mergeCell ref="L36:Q36"/>
    <mergeCell ref="R36:T36"/>
    <mergeCell ref="U36:X36"/>
    <mergeCell ref="Y36:AB36"/>
    <mergeCell ref="AC36:AE36"/>
    <mergeCell ref="BW35:BX35"/>
    <mergeCell ref="BY35:BZ35"/>
    <mergeCell ref="CA35:CB35"/>
    <mergeCell ref="CC35:CD35"/>
    <mergeCell ref="CE35:CF35"/>
    <mergeCell ref="CG35:CH35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F35:AH35"/>
    <mergeCell ref="AJ35:AK35"/>
    <mergeCell ref="AL35:AN35"/>
    <mergeCell ref="AS35:AT35"/>
    <mergeCell ref="AU35:AV35"/>
    <mergeCell ref="AW35:AX35"/>
    <mergeCell ref="B35:K35"/>
    <mergeCell ref="L35:Q35"/>
    <mergeCell ref="R35:T35"/>
    <mergeCell ref="U35:X35"/>
    <mergeCell ref="Y35:AB35"/>
    <mergeCell ref="AC35:AE35"/>
    <mergeCell ref="BY32:BZ32"/>
    <mergeCell ref="CA32:CB32"/>
    <mergeCell ref="CC32:CD32"/>
    <mergeCell ref="CE32:CF32"/>
    <mergeCell ref="CG32:CH32"/>
    <mergeCell ref="B32:K32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J32:AK32"/>
    <mergeCell ref="AL32:AN32"/>
    <mergeCell ref="AS32:AT32"/>
    <mergeCell ref="AU32:AV32"/>
    <mergeCell ref="AW32:AX32"/>
    <mergeCell ref="AY32:AZ32"/>
    <mergeCell ref="L32:Q32"/>
    <mergeCell ref="R32:T32"/>
    <mergeCell ref="U32:X32"/>
    <mergeCell ref="Y32:AB32"/>
    <mergeCell ref="AC32:AE32"/>
    <mergeCell ref="AF32:AH32"/>
    <mergeCell ref="B13:K13"/>
    <mergeCell ref="L13:Q13"/>
    <mergeCell ref="R13:T13"/>
    <mergeCell ref="U13:X13"/>
    <mergeCell ref="Y13:AB13"/>
    <mergeCell ref="AC13:AE13"/>
    <mergeCell ref="AF13:AH13"/>
    <mergeCell ref="AJ13:AK13"/>
    <mergeCell ref="AL13:AN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B14:K14"/>
    <mergeCell ref="L14:Q14"/>
    <mergeCell ref="R14:T14"/>
    <mergeCell ref="U14:X14"/>
    <mergeCell ref="Y14:AB14"/>
    <mergeCell ref="AC14:AE14"/>
    <mergeCell ref="AF14:AH14"/>
    <mergeCell ref="AJ14:AK14"/>
    <mergeCell ref="AL14:AN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B15:K15"/>
    <mergeCell ref="L15:Q15"/>
    <mergeCell ref="R15:T15"/>
    <mergeCell ref="U15:X15"/>
    <mergeCell ref="Y15:AB15"/>
    <mergeCell ref="AC15:AE15"/>
    <mergeCell ref="AF15:AH15"/>
    <mergeCell ref="AJ15:AK15"/>
    <mergeCell ref="AL15:AN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CE15:CF15"/>
    <mergeCell ref="CG15:CH15"/>
    <mergeCell ref="B16:K16"/>
    <mergeCell ref="L16:Q16"/>
    <mergeCell ref="R16:T16"/>
    <mergeCell ref="U16:X16"/>
    <mergeCell ref="Y16:AB16"/>
    <mergeCell ref="AC16:AE16"/>
    <mergeCell ref="AF16:AH16"/>
    <mergeCell ref="AJ16:AK16"/>
    <mergeCell ref="AL16:AN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B17:K17"/>
    <mergeCell ref="L17:Q17"/>
    <mergeCell ref="R17:T17"/>
    <mergeCell ref="U17:X17"/>
    <mergeCell ref="Y17:AB17"/>
    <mergeCell ref="AC17:AE17"/>
    <mergeCell ref="AF17:AH17"/>
    <mergeCell ref="AJ17:AK17"/>
    <mergeCell ref="AL17:AN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B18:K18"/>
    <mergeCell ref="L18:Q18"/>
    <mergeCell ref="R18:T18"/>
    <mergeCell ref="U18:X18"/>
    <mergeCell ref="Y18:AB18"/>
    <mergeCell ref="AC18:AE18"/>
    <mergeCell ref="AF18:AH18"/>
    <mergeCell ref="AJ18:AK18"/>
    <mergeCell ref="AL18:AN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C18:CD18"/>
    <mergeCell ref="CE18:CF18"/>
    <mergeCell ref="CG18:CH18"/>
    <mergeCell ref="B19:K19"/>
    <mergeCell ref="L19:Q19"/>
    <mergeCell ref="R19:T19"/>
    <mergeCell ref="U19:X19"/>
    <mergeCell ref="Y19:AB19"/>
    <mergeCell ref="AC19:AE19"/>
    <mergeCell ref="AF19:AH19"/>
    <mergeCell ref="AJ19:AK19"/>
    <mergeCell ref="AL19:AN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CC19:CD19"/>
    <mergeCell ref="CE19:CF19"/>
    <mergeCell ref="CG19:CH19"/>
    <mergeCell ref="B20:K20"/>
    <mergeCell ref="L20:Q20"/>
    <mergeCell ref="R20:T20"/>
    <mergeCell ref="U20:X20"/>
    <mergeCell ref="Y20:AB20"/>
    <mergeCell ref="AC20:AE20"/>
    <mergeCell ref="BG20:BH20"/>
    <mergeCell ref="BI20:BJ20"/>
    <mergeCell ref="AF20:AH20"/>
    <mergeCell ref="AJ20:AK20"/>
    <mergeCell ref="AL20:AN20"/>
    <mergeCell ref="AS20:AT20"/>
    <mergeCell ref="AU20:AV20"/>
    <mergeCell ref="AW20:AX20"/>
    <mergeCell ref="CG20:CH20"/>
    <mergeCell ref="BK20:BL20"/>
    <mergeCell ref="BM20:BN20"/>
    <mergeCell ref="BO20:BP20"/>
    <mergeCell ref="BQ20:BR20"/>
    <mergeCell ref="BS20:BT20"/>
    <mergeCell ref="BU20:BV20"/>
    <mergeCell ref="AC21:AE21"/>
    <mergeCell ref="BW20:BX20"/>
    <mergeCell ref="BY20:BZ20"/>
    <mergeCell ref="CA20:CB20"/>
    <mergeCell ref="CC20:CD20"/>
    <mergeCell ref="CE20:CF20"/>
    <mergeCell ref="AY20:AZ20"/>
    <mergeCell ref="BA20:BB20"/>
    <mergeCell ref="BC20:BD20"/>
    <mergeCell ref="BE20:BF20"/>
    <mergeCell ref="AF21:AH21"/>
    <mergeCell ref="AJ21:AK21"/>
    <mergeCell ref="AS21:AT21"/>
    <mergeCell ref="AU21:AV21"/>
    <mergeCell ref="AW21:AX21"/>
    <mergeCell ref="B21:K21"/>
    <mergeCell ref="L21:Q21"/>
    <mergeCell ref="R21:T21"/>
    <mergeCell ref="U21:X21"/>
    <mergeCell ref="Y21:AB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B22:K22"/>
    <mergeCell ref="L22:Q22"/>
    <mergeCell ref="R22:T22"/>
    <mergeCell ref="U22:X22"/>
    <mergeCell ref="Y22:AB22"/>
    <mergeCell ref="AC22:AE22"/>
    <mergeCell ref="AF22:AH22"/>
    <mergeCell ref="AJ22:AK22"/>
    <mergeCell ref="AL22:AN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CC22:CD22"/>
    <mergeCell ref="CE22:CF22"/>
    <mergeCell ref="CG22:CH22"/>
    <mergeCell ref="B23:K23"/>
    <mergeCell ref="L23:Q23"/>
    <mergeCell ref="R23:T23"/>
    <mergeCell ref="U23:X23"/>
    <mergeCell ref="Y23:AB23"/>
    <mergeCell ref="AC23:AE23"/>
    <mergeCell ref="AF23:AH23"/>
    <mergeCell ref="AJ23:AK23"/>
    <mergeCell ref="AL23:AN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CE23:CF23"/>
    <mergeCell ref="CG23:CH23"/>
    <mergeCell ref="B24:K24"/>
    <mergeCell ref="L24:Q24"/>
    <mergeCell ref="R24:T24"/>
    <mergeCell ref="U24:X24"/>
    <mergeCell ref="Y24:AB24"/>
    <mergeCell ref="AC24:AE24"/>
    <mergeCell ref="AF24:AH24"/>
    <mergeCell ref="AJ24:AK24"/>
    <mergeCell ref="AL24:AN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CE24:CF24"/>
    <mergeCell ref="CG24:CH24"/>
    <mergeCell ref="B25:K25"/>
    <mergeCell ref="L25:Q25"/>
    <mergeCell ref="R25:T25"/>
    <mergeCell ref="U25:X25"/>
    <mergeCell ref="Y25:AB25"/>
    <mergeCell ref="AC25:AE25"/>
    <mergeCell ref="AF25:AH25"/>
    <mergeCell ref="AJ25:AK25"/>
    <mergeCell ref="AL25:AN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B26:K26"/>
    <mergeCell ref="L26:Q26"/>
    <mergeCell ref="R26:T26"/>
    <mergeCell ref="U26:X26"/>
    <mergeCell ref="Y26:AB26"/>
    <mergeCell ref="AC26:AE26"/>
    <mergeCell ref="AF26:AH26"/>
    <mergeCell ref="AJ26:AK26"/>
    <mergeCell ref="AL26:AN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B27:K27"/>
    <mergeCell ref="L27:Q27"/>
    <mergeCell ref="R27:T27"/>
    <mergeCell ref="U27:X27"/>
    <mergeCell ref="Y27:AB27"/>
    <mergeCell ref="AC27:AE27"/>
    <mergeCell ref="AF27:AH27"/>
    <mergeCell ref="AJ27:AK27"/>
    <mergeCell ref="AL27:AN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B28:K28"/>
    <mergeCell ref="L28:Q28"/>
    <mergeCell ref="R28:T28"/>
    <mergeCell ref="U28:X28"/>
    <mergeCell ref="Y28:AB28"/>
    <mergeCell ref="AC28:AE28"/>
    <mergeCell ref="AF28:AH28"/>
    <mergeCell ref="AJ28:AK28"/>
    <mergeCell ref="AL28:AN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B29:K29"/>
    <mergeCell ref="L29:Q29"/>
    <mergeCell ref="R29:T29"/>
    <mergeCell ref="U29:X29"/>
    <mergeCell ref="Y29:AB29"/>
    <mergeCell ref="AC29:AE29"/>
    <mergeCell ref="AF29:AH29"/>
    <mergeCell ref="AJ29:AK29"/>
    <mergeCell ref="AL29:AN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CC29:CD29"/>
    <mergeCell ref="CE29:CF29"/>
    <mergeCell ref="CG29:CH29"/>
    <mergeCell ref="B30:K30"/>
    <mergeCell ref="L30:Q30"/>
    <mergeCell ref="R30:T30"/>
    <mergeCell ref="U30:X30"/>
    <mergeCell ref="Y30:AB30"/>
    <mergeCell ref="AC30:AE30"/>
    <mergeCell ref="AF30:AH30"/>
    <mergeCell ref="AJ30:AK30"/>
    <mergeCell ref="AL30:AN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B31:K31"/>
    <mergeCell ref="L31:Q31"/>
    <mergeCell ref="R31:T31"/>
    <mergeCell ref="U31:X31"/>
    <mergeCell ref="Y31:AB31"/>
    <mergeCell ref="AC31:AE31"/>
    <mergeCell ref="AF31:AH31"/>
    <mergeCell ref="AJ31:AK31"/>
    <mergeCell ref="AL31:AN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CC31:CD31"/>
    <mergeCell ref="CE31:CF31"/>
    <mergeCell ref="CG31:CH31"/>
    <mergeCell ref="B62:K62"/>
    <mergeCell ref="L62:Q62"/>
    <mergeCell ref="R62:T62"/>
    <mergeCell ref="U62:X62"/>
    <mergeCell ref="Y62:AB62"/>
    <mergeCell ref="AC62:AE62"/>
    <mergeCell ref="AF62:AH62"/>
    <mergeCell ref="AJ62:AK62"/>
    <mergeCell ref="AL62:AN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B63:K63"/>
    <mergeCell ref="L63:Q63"/>
    <mergeCell ref="R63:T63"/>
    <mergeCell ref="U63:X63"/>
    <mergeCell ref="Y63:AB63"/>
    <mergeCell ref="AC63:AE63"/>
    <mergeCell ref="AF63:AH63"/>
    <mergeCell ref="AJ63:AK63"/>
    <mergeCell ref="AL63:AN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B53:K53"/>
    <mergeCell ref="L53:Q53"/>
    <mergeCell ref="R53:T53"/>
    <mergeCell ref="U53:X53"/>
    <mergeCell ref="Y53:AB53"/>
    <mergeCell ref="AC53:AE53"/>
    <mergeCell ref="AF53:AH53"/>
    <mergeCell ref="AJ53:AK53"/>
    <mergeCell ref="AL53:AN53"/>
    <mergeCell ref="AS53:AT53"/>
    <mergeCell ref="AU53:AV53"/>
    <mergeCell ref="AW53:AX53"/>
    <mergeCell ref="BQ53:BR53"/>
    <mergeCell ref="BS53:BT53"/>
    <mergeCell ref="BU53:BV53"/>
    <mergeCell ref="AY53:AZ53"/>
    <mergeCell ref="BA53:BB53"/>
    <mergeCell ref="BC53:BD53"/>
    <mergeCell ref="BE53:BF53"/>
    <mergeCell ref="BG53:BH53"/>
    <mergeCell ref="BI53:BJ53"/>
    <mergeCell ref="CG53:CH53"/>
    <mergeCell ref="BK53:BL53"/>
    <mergeCell ref="BM53:BN53"/>
    <mergeCell ref="AL21:AM21"/>
    <mergeCell ref="BW53:BX53"/>
    <mergeCell ref="BY53:BZ53"/>
    <mergeCell ref="CA53:CB53"/>
    <mergeCell ref="CC53:CD53"/>
    <mergeCell ref="CE53:CF53"/>
    <mergeCell ref="BO53:BP5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H84"/>
  <sheetViews>
    <sheetView workbookViewId="0" topLeftCell="A26">
      <selection activeCell="L65" sqref="L65:Q65"/>
    </sheetView>
  </sheetViews>
  <sheetFormatPr defaultColWidth="2.28125" defaultRowHeight="12.75"/>
  <sheetData>
    <row r="2" spans="2:86" ht="12" customHeight="1">
      <c r="B2" s="250" t="s">
        <v>229</v>
      </c>
      <c r="C2" s="250"/>
      <c r="D2" s="250"/>
      <c r="E2" s="250"/>
      <c r="F2" s="250"/>
      <c r="G2" s="250"/>
      <c r="H2" s="250"/>
      <c r="I2" s="250"/>
      <c r="J2" s="250"/>
      <c r="K2" s="250"/>
      <c r="L2" s="250" t="s">
        <v>211</v>
      </c>
      <c r="M2" s="250"/>
      <c r="N2" s="250"/>
      <c r="O2" s="250"/>
      <c r="P2" s="250"/>
      <c r="Q2" s="250"/>
      <c r="R2" s="250" t="s">
        <v>125</v>
      </c>
      <c r="S2" s="250"/>
      <c r="T2" s="250"/>
      <c r="U2" s="250" t="s">
        <v>230</v>
      </c>
      <c r="V2" s="250"/>
      <c r="W2" s="250"/>
      <c r="X2" s="250"/>
      <c r="Y2" s="250" t="s">
        <v>35</v>
      </c>
      <c r="Z2" s="250"/>
      <c r="AA2" s="250"/>
      <c r="AB2" s="250"/>
      <c r="AC2" s="250" t="s">
        <v>167</v>
      </c>
      <c r="AD2" s="250"/>
      <c r="AE2" s="250"/>
      <c r="AF2" s="250" t="s">
        <v>538</v>
      </c>
      <c r="AG2" s="250"/>
      <c r="AH2" s="250"/>
      <c r="AI2" s="275" t="s">
        <v>27</v>
      </c>
      <c r="AJ2" s="276"/>
      <c r="AK2" s="276"/>
      <c r="AL2" s="69"/>
      <c r="AM2" s="250" t="s">
        <v>355</v>
      </c>
      <c r="AN2" s="250"/>
      <c r="AO2" s="250" t="s">
        <v>128</v>
      </c>
      <c r="AP2" s="250"/>
      <c r="AQ2" s="196"/>
      <c r="AR2" s="69"/>
      <c r="AS2" s="196" t="s">
        <v>214</v>
      </c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 t="s">
        <v>215</v>
      </c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 t="s">
        <v>346</v>
      </c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 t="s">
        <v>538</v>
      </c>
      <c r="CH2" s="196"/>
    </row>
    <row r="3" spans="2:86" ht="12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76"/>
      <c r="AJ3" s="276"/>
      <c r="AK3" s="276"/>
      <c r="AL3" s="69"/>
      <c r="AM3" s="250"/>
      <c r="AN3" s="250"/>
      <c r="AO3" s="250"/>
      <c r="AP3" s="250"/>
      <c r="AQ3" s="196"/>
      <c r="AR3" s="69"/>
      <c r="AS3" s="196" t="s">
        <v>417</v>
      </c>
      <c r="AT3" s="196"/>
      <c r="AU3" s="196" t="s">
        <v>243</v>
      </c>
      <c r="AV3" s="196"/>
      <c r="AW3" s="196" t="s">
        <v>13</v>
      </c>
      <c r="AX3" s="196"/>
      <c r="AY3" s="196" t="s">
        <v>142</v>
      </c>
      <c r="AZ3" s="196"/>
      <c r="BA3" s="196" t="s">
        <v>143</v>
      </c>
      <c r="BB3" s="196"/>
      <c r="BC3" s="196" t="s">
        <v>52</v>
      </c>
      <c r="BD3" s="196"/>
      <c r="BE3" s="196" t="s">
        <v>135</v>
      </c>
      <c r="BF3" s="196"/>
      <c r="BG3" s="196" t="s">
        <v>136</v>
      </c>
      <c r="BH3" s="196"/>
      <c r="BI3" s="196" t="s">
        <v>231</v>
      </c>
      <c r="BJ3" s="196"/>
      <c r="BK3" s="196" t="s">
        <v>137</v>
      </c>
      <c r="BL3" s="196"/>
      <c r="BM3" s="196" t="s">
        <v>138</v>
      </c>
      <c r="BN3" s="196"/>
      <c r="BO3" s="196" t="s">
        <v>139</v>
      </c>
      <c r="BP3" s="196"/>
      <c r="BQ3" s="196" t="s">
        <v>140</v>
      </c>
      <c r="BR3" s="196"/>
      <c r="BS3" s="196" t="s">
        <v>248</v>
      </c>
      <c r="BT3" s="196"/>
      <c r="BU3" s="196" t="s">
        <v>249</v>
      </c>
      <c r="BV3" s="196"/>
      <c r="BW3" s="196" t="s">
        <v>250</v>
      </c>
      <c r="BX3" s="196"/>
      <c r="BY3" s="196" t="s">
        <v>131</v>
      </c>
      <c r="BZ3" s="196"/>
      <c r="CA3" s="196" t="s">
        <v>0</v>
      </c>
      <c r="CB3" s="196"/>
      <c r="CC3" s="196" t="s">
        <v>1</v>
      </c>
      <c r="CD3" s="196"/>
      <c r="CE3" s="196" t="s">
        <v>2</v>
      </c>
      <c r="CF3" s="196"/>
      <c r="CG3" s="196"/>
      <c r="CH3" s="196"/>
    </row>
    <row r="4" spans="2:86" ht="12" customHeight="1">
      <c r="B4" s="249" t="s">
        <v>232</v>
      </c>
      <c r="C4" s="249"/>
      <c r="D4" s="249"/>
      <c r="E4" s="249"/>
      <c r="F4" s="249"/>
      <c r="G4" s="249"/>
      <c r="H4" s="249"/>
      <c r="I4" s="249"/>
      <c r="J4" s="249"/>
      <c r="K4" s="249"/>
      <c r="L4" s="249" t="s">
        <v>233</v>
      </c>
      <c r="M4" s="249"/>
      <c r="N4" s="249"/>
      <c r="O4" s="249"/>
      <c r="P4" s="249"/>
      <c r="Q4" s="249"/>
      <c r="R4" s="274"/>
      <c r="S4" s="274"/>
      <c r="T4" s="274"/>
      <c r="U4" s="249">
        <f>INT((AS4*Basics!$N$11+AU4*Basics!$N$12+AW4*Basics!$N$13+AY4*Basics!$N$14+BA4*Basics!$N$15+BC4*Basics!$N$16+BE4*Basics!$N$17+BG4*Basics!$N$19+BI4*Basics!$N$20+BK4*Basics!$N$21+BM4*Basics!$N$22+BO4*Basics!$N$23+BQ4*Basics!$N$24+BS4*Basics!$N$25+BU4*Basics!$N$27+BW4*Basics!$N$28+BY4*Basics!$N$29+CA4*Basics!$N$30+CC4*Basics!$N$31+CE4*Basics!$N$32)/CG4)</f>
        <v>0</v>
      </c>
      <c r="V4" s="249"/>
      <c r="W4" s="249"/>
      <c r="X4" s="249"/>
      <c r="Y4" s="249">
        <f>IF(R4&gt;20,R4+50,LOOKUP(R4,Data!I$3:I$23,Data!J$3:J$23))</f>
        <v>0</v>
      </c>
      <c r="Z4" s="249"/>
      <c r="AA4" s="249"/>
      <c r="AB4" s="249"/>
      <c r="AC4" s="274"/>
      <c r="AD4" s="274"/>
      <c r="AE4" s="274"/>
      <c r="AF4" s="249">
        <f>U4+Y4+AC4</f>
        <v>0</v>
      </c>
      <c r="AG4" s="249"/>
      <c r="AH4" s="249"/>
      <c r="AI4" s="249">
        <f>LOOKUP(AF4,Data!A$3:A$18,Data!B$3:B$18)</f>
        <v>40</v>
      </c>
      <c r="AJ4" s="196"/>
      <c r="AK4" s="196"/>
      <c r="AL4" s="68"/>
      <c r="AM4" s="249"/>
      <c r="AN4" s="249"/>
      <c r="AO4" s="249"/>
      <c r="AP4" s="249"/>
      <c r="AQ4" s="249"/>
      <c r="AR4" s="68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>
        <v>2</v>
      </c>
      <c r="BJ4" s="249"/>
      <c r="BK4" s="249"/>
      <c r="BL4" s="249"/>
      <c r="BM4" s="249">
        <v>2</v>
      </c>
      <c r="BN4" s="249"/>
      <c r="BO4" s="249">
        <v>2</v>
      </c>
      <c r="BP4" s="249"/>
      <c r="BQ4" s="249">
        <v>2</v>
      </c>
      <c r="BR4" s="249"/>
      <c r="BS4" s="249">
        <v>2</v>
      </c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>
        <f>SUM(AS4:CF4)</f>
        <v>10</v>
      </c>
      <c r="CH4" s="249"/>
    </row>
    <row r="5" spans="2:86" ht="12" customHeight="1">
      <c r="B5" s="249" t="s">
        <v>234</v>
      </c>
      <c r="C5" s="249"/>
      <c r="D5" s="249"/>
      <c r="E5" s="249"/>
      <c r="F5" s="249"/>
      <c r="G5" s="249"/>
      <c r="H5" s="249"/>
      <c r="I5" s="249"/>
      <c r="J5" s="249"/>
      <c r="K5" s="249"/>
      <c r="L5" s="249" t="s">
        <v>235</v>
      </c>
      <c r="M5" s="249"/>
      <c r="N5" s="249"/>
      <c r="O5" s="249"/>
      <c r="P5" s="249"/>
      <c r="Q5" s="249"/>
      <c r="R5" s="274"/>
      <c r="S5" s="274"/>
      <c r="T5" s="274"/>
      <c r="U5" s="249">
        <f>INT((AS5*Basics!$N$11+AU5*Basics!$N$12+AW5*Basics!$N$13+AY5*Basics!$N$14+BA5*Basics!$N$15+BC5*Basics!$N$16+BE5*Basics!$N$17+BG5*Basics!$N$19+BI5*Basics!$N$20+BK5*Basics!$N$21+BM5*Basics!$N$22+BO5*Basics!$N$23+BQ5*Basics!$N$24+BS5*Basics!$N$25+BU5*Basics!$N$27+BW5*Basics!$N$28+BY5*Basics!$N$29+CA5*Basics!$N$30+CC5*Basics!$N$31+CE5*Basics!$N$32)/CG5)</f>
        <v>0</v>
      </c>
      <c r="V5" s="249"/>
      <c r="W5" s="249"/>
      <c r="X5" s="249"/>
      <c r="Y5" s="249">
        <f>IF(R5&gt;20,R5+50,LOOKUP(R5,Data!I$3:I$23,Data!J$3:J$23))</f>
        <v>0</v>
      </c>
      <c r="Z5" s="249"/>
      <c r="AA5" s="249"/>
      <c r="AB5" s="249"/>
      <c r="AC5" s="274"/>
      <c r="AD5" s="274"/>
      <c r="AE5" s="274"/>
      <c r="AF5" s="249">
        <f>U5+Y5+AC5</f>
        <v>0</v>
      </c>
      <c r="AG5" s="249"/>
      <c r="AH5" s="249"/>
      <c r="AI5" s="249">
        <f>LOOKUP(AF5,Data!A$3:A$18,Data!B$3:B$18)</f>
        <v>40</v>
      </c>
      <c r="AJ5" s="196"/>
      <c r="AK5" s="196"/>
      <c r="AL5" s="68"/>
      <c r="AM5" s="249"/>
      <c r="AN5" s="249"/>
      <c r="AO5" s="249"/>
      <c r="AP5" s="249"/>
      <c r="AQ5" s="249"/>
      <c r="AR5" s="68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>
        <v>4</v>
      </c>
      <c r="BN5" s="196"/>
      <c r="BO5" s="196">
        <v>2</v>
      </c>
      <c r="BP5" s="196"/>
      <c r="BQ5" s="196"/>
      <c r="BR5" s="196"/>
      <c r="BS5" s="196">
        <v>4</v>
      </c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249">
        <f>SUM(AS5:CF5)</f>
        <v>10</v>
      </c>
      <c r="CH5" s="249"/>
    </row>
    <row r="6" spans="2:86" ht="12" customHeight="1">
      <c r="B6" s="249" t="s">
        <v>236</v>
      </c>
      <c r="C6" s="249"/>
      <c r="D6" s="249"/>
      <c r="E6" s="249"/>
      <c r="F6" s="249"/>
      <c r="G6" s="249"/>
      <c r="H6" s="249"/>
      <c r="I6" s="249"/>
      <c r="J6" s="249"/>
      <c r="K6" s="249"/>
      <c r="L6" s="249" t="s">
        <v>233</v>
      </c>
      <c r="M6" s="249"/>
      <c r="N6" s="249"/>
      <c r="O6" s="249"/>
      <c r="P6" s="249"/>
      <c r="Q6" s="249"/>
      <c r="R6" s="274"/>
      <c r="S6" s="274"/>
      <c r="T6" s="274"/>
      <c r="U6" s="249">
        <f>INT((AS6*Basics!$N$11+AU6*Basics!$N$12+AW6*Basics!$N$13+AY6*Basics!$N$14+BA6*Basics!$N$15+BC6*Basics!$N$16+BE6*Basics!$N$17+BG6*Basics!$N$19+BI6*Basics!$N$20+BK6*Basics!$N$21+BM6*Basics!$N$22+BO6*Basics!$N$23+BQ6*Basics!$N$24+BS6*Basics!$N$25+BU6*Basics!$N$27+BW6*Basics!$N$28+BY6*Basics!$N$29+CA6*Basics!$N$30+CC6*Basics!$N$31+CE6*Basics!$N$32)/CG6)</f>
        <v>0</v>
      </c>
      <c r="V6" s="249"/>
      <c r="W6" s="249"/>
      <c r="X6" s="249"/>
      <c r="Y6" s="249">
        <f>IF(R6&gt;20,R6+50,LOOKUP(R6,Data!I$3:I$23,Data!J$3:J$23))</f>
        <v>0</v>
      </c>
      <c r="Z6" s="249"/>
      <c r="AA6" s="249"/>
      <c r="AB6" s="249"/>
      <c r="AC6" s="274"/>
      <c r="AD6" s="274"/>
      <c r="AE6" s="274"/>
      <c r="AF6" s="249">
        <f>U6+Y6+AC6</f>
        <v>0</v>
      </c>
      <c r="AG6" s="249"/>
      <c r="AH6" s="249"/>
      <c r="AI6" s="249">
        <f>LOOKUP(AF6,Data!A$3:A$18,Data!B$3:B$18)</f>
        <v>40</v>
      </c>
      <c r="AJ6" s="196"/>
      <c r="AK6" s="196"/>
      <c r="AL6" s="68"/>
      <c r="AM6" s="249"/>
      <c r="AN6" s="249"/>
      <c r="AO6" s="249"/>
      <c r="AP6" s="249"/>
      <c r="AQ6" s="249"/>
      <c r="AR6" s="68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>
        <v>1</v>
      </c>
      <c r="BJ6" s="196"/>
      <c r="BK6" s="196">
        <v>1</v>
      </c>
      <c r="BL6" s="196"/>
      <c r="BM6" s="196">
        <v>2</v>
      </c>
      <c r="BN6" s="196"/>
      <c r="BO6" s="196">
        <v>2</v>
      </c>
      <c r="BP6" s="196"/>
      <c r="BQ6" s="196">
        <v>2</v>
      </c>
      <c r="BR6" s="196"/>
      <c r="BS6" s="196">
        <v>2</v>
      </c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249">
        <f>SUM(AS6:CF6)</f>
        <v>10</v>
      </c>
      <c r="CH6" s="249"/>
    </row>
    <row r="7" spans="2:86" ht="12" customHeight="1">
      <c r="B7" s="249" t="s">
        <v>237</v>
      </c>
      <c r="C7" s="249"/>
      <c r="D7" s="249"/>
      <c r="E7" s="249"/>
      <c r="F7" s="249"/>
      <c r="G7" s="249"/>
      <c r="H7" s="249"/>
      <c r="I7" s="249"/>
      <c r="J7" s="249"/>
      <c r="K7" s="249"/>
      <c r="L7" s="249" t="s">
        <v>233</v>
      </c>
      <c r="M7" s="249"/>
      <c r="N7" s="249"/>
      <c r="O7" s="249"/>
      <c r="P7" s="249"/>
      <c r="Q7" s="249"/>
      <c r="R7" s="274"/>
      <c r="S7" s="274"/>
      <c r="T7" s="274"/>
      <c r="U7" s="249">
        <f>INT((AS7*Basics!$N$11+AU7*Basics!$N$12+AW7*Basics!$N$13+AY7*Basics!$N$14+BA7*Basics!$N$15+BC7*Basics!$N$16+BE7*Basics!$N$17+BG7*Basics!$N$19+BI7*Basics!$N$20+BK7*Basics!$N$21+BM7*Basics!$N$22+BO7*Basics!$N$23+BQ7*Basics!$N$24+BS7*Basics!$N$25+BU7*Basics!$N$27+BW7*Basics!$N$28+BY7*Basics!$N$29+CA7*Basics!$N$30+CC7*Basics!$N$31+CE7*Basics!$N$32)/CG7)</f>
        <v>0</v>
      </c>
      <c r="V7" s="249"/>
      <c r="W7" s="249"/>
      <c r="X7" s="249"/>
      <c r="Y7" s="249">
        <f>IF(R7&gt;20,R7+50,LOOKUP(R7,Data!I$3:I$23,Data!J$3:J$23))</f>
        <v>0</v>
      </c>
      <c r="Z7" s="249"/>
      <c r="AA7" s="249"/>
      <c r="AB7" s="249"/>
      <c r="AC7" s="274"/>
      <c r="AD7" s="274"/>
      <c r="AE7" s="274"/>
      <c r="AF7" s="249">
        <f aca="true" t="shared" si="0" ref="AF7:AF72">U7+Y7+AC7</f>
        <v>0</v>
      </c>
      <c r="AG7" s="249"/>
      <c r="AH7" s="249"/>
      <c r="AI7" s="249">
        <f>LOOKUP(AF7,Data!A$3:A$18,Data!B$3:B$18)</f>
        <v>40</v>
      </c>
      <c r="AJ7" s="196"/>
      <c r="AK7" s="196"/>
      <c r="AL7" s="68"/>
      <c r="AM7" s="249"/>
      <c r="AN7" s="249"/>
      <c r="AO7" s="249"/>
      <c r="AP7" s="249"/>
      <c r="AQ7" s="249"/>
      <c r="AR7" s="68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>
        <v>2</v>
      </c>
      <c r="BJ7" s="249"/>
      <c r="BK7" s="249">
        <v>2</v>
      </c>
      <c r="BL7" s="249"/>
      <c r="BM7" s="249"/>
      <c r="BN7" s="249"/>
      <c r="BO7" s="249">
        <v>2</v>
      </c>
      <c r="BP7" s="249"/>
      <c r="BQ7" s="249">
        <v>2</v>
      </c>
      <c r="BR7" s="249"/>
      <c r="BS7" s="249">
        <v>2</v>
      </c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>
        <f aca="true" t="shared" si="1" ref="CG7:CG72">SUM(AS7:CF7)</f>
        <v>10</v>
      </c>
      <c r="CH7" s="249"/>
    </row>
    <row r="8" spans="2:86" ht="12" customHeight="1">
      <c r="B8" s="249" t="s">
        <v>238</v>
      </c>
      <c r="C8" s="249"/>
      <c r="D8" s="249"/>
      <c r="E8" s="249"/>
      <c r="F8" s="249"/>
      <c r="G8" s="249"/>
      <c r="H8" s="249"/>
      <c r="I8" s="249"/>
      <c r="J8" s="249"/>
      <c r="K8" s="249"/>
      <c r="L8" s="249" t="s">
        <v>233</v>
      </c>
      <c r="M8" s="249"/>
      <c r="N8" s="249"/>
      <c r="O8" s="249"/>
      <c r="P8" s="249"/>
      <c r="Q8" s="249"/>
      <c r="R8" s="274"/>
      <c r="S8" s="274"/>
      <c r="T8" s="274"/>
      <c r="U8" s="249">
        <f>INT((AS8*Basics!$N$11+AU8*Basics!$N$12+AW8*Basics!$N$13+AY8*Basics!$N$14+BA8*Basics!$N$15+BC8*Basics!$N$16+BE8*Basics!$N$17+BG8*Basics!$N$19+BI8*Basics!$N$20+BK8*Basics!$N$21+BM8*Basics!$N$22+BO8*Basics!$N$23+BQ8*Basics!$N$24+BS8*Basics!$N$25+BU8*Basics!$N$27+BW8*Basics!$N$28+BY8*Basics!$N$29+CA8*Basics!$N$30+CC8*Basics!$N$31+CE8*Basics!$N$32)/CG8)</f>
        <v>0</v>
      </c>
      <c r="V8" s="249"/>
      <c r="W8" s="249"/>
      <c r="X8" s="249"/>
      <c r="Y8" s="249">
        <f>IF(R8&gt;20,R8+50,LOOKUP(R8,Data!I$3:I$23,Data!J$3:J$23))</f>
        <v>0</v>
      </c>
      <c r="Z8" s="249"/>
      <c r="AA8" s="249"/>
      <c r="AB8" s="249"/>
      <c r="AC8" s="274"/>
      <c r="AD8" s="274"/>
      <c r="AE8" s="274"/>
      <c r="AF8" s="249">
        <f t="shared" si="0"/>
        <v>0</v>
      </c>
      <c r="AG8" s="249"/>
      <c r="AH8" s="249"/>
      <c r="AI8" s="249">
        <f>LOOKUP(AF8,Data!A$3:A$18,Data!B$3:B$18)</f>
        <v>40</v>
      </c>
      <c r="AJ8" s="196"/>
      <c r="AK8" s="196"/>
      <c r="AL8" s="68"/>
      <c r="AM8" s="249"/>
      <c r="AN8" s="249"/>
      <c r="AO8" s="249"/>
      <c r="AP8" s="249"/>
      <c r="AQ8" s="249"/>
      <c r="AR8" s="68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>
        <v>2</v>
      </c>
      <c r="BL8" s="249"/>
      <c r="BM8" s="249"/>
      <c r="BN8" s="249"/>
      <c r="BO8" s="249">
        <v>2</v>
      </c>
      <c r="BP8" s="249"/>
      <c r="BQ8" s="249"/>
      <c r="BR8" s="249"/>
      <c r="BS8" s="249">
        <v>4</v>
      </c>
      <c r="BT8" s="249"/>
      <c r="BU8" s="249"/>
      <c r="BV8" s="249"/>
      <c r="BW8" s="249">
        <v>2</v>
      </c>
      <c r="BX8" s="249"/>
      <c r="BY8" s="249"/>
      <c r="BZ8" s="249"/>
      <c r="CA8" s="249"/>
      <c r="CB8" s="249"/>
      <c r="CC8" s="249"/>
      <c r="CD8" s="249"/>
      <c r="CE8" s="249"/>
      <c r="CF8" s="249"/>
      <c r="CG8" s="249">
        <f t="shared" si="1"/>
        <v>10</v>
      </c>
      <c r="CH8" s="249"/>
    </row>
    <row r="9" spans="2:86" ht="12" customHeight="1">
      <c r="B9" s="249" t="s">
        <v>415</v>
      </c>
      <c r="C9" s="249"/>
      <c r="D9" s="249"/>
      <c r="E9" s="249"/>
      <c r="F9" s="249"/>
      <c r="G9" s="249"/>
      <c r="H9" s="249"/>
      <c r="I9" s="249"/>
      <c r="J9" s="249"/>
      <c r="K9" s="249"/>
      <c r="L9" s="249" t="s">
        <v>233</v>
      </c>
      <c r="M9" s="249"/>
      <c r="N9" s="249"/>
      <c r="O9" s="249"/>
      <c r="P9" s="249"/>
      <c r="Q9" s="249"/>
      <c r="R9" s="274"/>
      <c r="S9" s="274"/>
      <c r="T9" s="274"/>
      <c r="U9" s="249">
        <f>INT((AS9*Basics!$N$11+AU9*Basics!$N$12+AW9*Basics!$N$13+AY9*Basics!$N$14+BA9*Basics!$N$15+BC9*Basics!$N$16+BE9*Basics!$N$17+BG9*Basics!$N$19+BI9*Basics!$N$20+BK9*Basics!$N$21+BM9*Basics!$N$22+BO9*Basics!$N$23+BQ9*Basics!$N$24+BS9*Basics!$N$25+BU9*Basics!$N$27+BW9*Basics!$N$28+BY9*Basics!$N$29+CA9*Basics!$N$30+CC9*Basics!$N$31+CE9*Basics!$N$32)/CG9)</f>
        <v>0</v>
      </c>
      <c r="V9" s="249"/>
      <c r="W9" s="249"/>
      <c r="X9" s="249"/>
      <c r="Y9" s="249">
        <f>IF(R9&gt;20,R9+50,LOOKUP(R9,Data!I$3:I$23,Data!J$3:J$23))</f>
        <v>0</v>
      </c>
      <c r="Z9" s="249"/>
      <c r="AA9" s="249"/>
      <c r="AB9" s="249"/>
      <c r="AC9" s="274"/>
      <c r="AD9" s="274"/>
      <c r="AE9" s="274"/>
      <c r="AF9" s="249">
        <f t="shared" si="0"/>
        <v>0</v>
      </c>
      <c r="AG9" s="249"/>
      <c r="AH9" s="249"/>
      <c r="AI9" s="249">
        <f>LOOKUP(AF9,Data!A$3:A$18,Data!B$3:B$18)</f>
        <v>40</v>
      </c>
      <c r="AJ9" s="196"/>
      <c r="AK9" s="196"/>
      <c r="AL9" s="68"/>
      <c r="AM9" s="249"/>
      <c r="AN9" s="249"/>
      <c r="AO9" s="249"/>
      <c r="AP9" s="249"/>
      <c r="AQ9" s="249"/>
      <c r="AR9" s="68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>
        <v>2</v>
      </c>
      <c r="BJ9" s="249"/>
      <c r="BK9" s="249">
        <v>2</v>
      </c>
      <c r="BL9" s="249"/>
      <c r="BM9" s="249"/>
      <c r="BN9" s="249"/>
      <c r="BO9" s="249">
        <v>2</v>
      </c>
      <c r="BP9" s="249"/>
      <c r="BQ9" s="249">
        <v>2</v>
      </c>
      <c r="BR9" s="249"/>
      <c r="BS9" s="249">
        <v>2</v>
      </c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>
        <f t="shared" si="1"/>
        <v>10</v>
      </c>
      <c r="CH9" s="249"/>
    </row>
    <row r="10" spans="2:86" ht="12" customHeight="1">
      <c r="B10" s="249" t="s">
        <v>412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 t="s">
        <v>233</v>
      </c>
      <c r="M10" s="249"/>
      <c r="N10" s="249"/>
      <c r="O10" s="249"/>
      <c r="P10" s="249"/>
      <c r="Q10" s="249"/>
      <c r="R10" s="274"/>
      <c r="S10" s="274"/>
      <c r="T10" s="274"/>
      <c r="U10" s="249">
        <f>INT((AS10*Basics!$N$11+AU10*Basics!$N$12+AW10*Basics!$N$13+AY10*Basics!$N$14+BA10*Basics!$N$15+BC10*Basics!$N$16+BE10*Basics!$N$17+BG10*Basics!$N$19+BI10*Basics!$N$20+BK10*Basics!$N$21+BM10*Basics!$N$22+BO10*Basics!$N$23+BQ10*Basics!$N$24+BS10*Basics!$N$25+BU10*Basics!$N$27+BW10*Basics!$N$28+BY10*Basics!$N$29+CA10*Basics!$N$30+CC10*Basics!$N$31+CE10*Basics!$N$32)/CG10)</f>
        <v>0</v>
      </c>
      <c r="V10" s="249"/>
      <c r="W10" s="249"/>
      <c r="X10" s="249"/>
      <c r="Y10" s="249">
        <f>IF(R10&gt;20,R10+50,LOOKUP(R10,Data!I$3:I$23,Data!J$3:J$23))</f>
        <v>0</v>
      </c>
      <c r="Z10" s="249"/>
      <c r="AA10" s="249"/>
      <c r="AB10" s="249"/>
      <c r="AC10" s="274"/>
      <c r="AD10" s="274"/>
      <c r="AE10" s="274"/>
      <c r="AF10" s="249">
        <f t="shared" si="0"/>
        <v>0</v>
      </c>
      <c r="AG10" s="249"/>
      <c r="AH10" s="249"/>
      <c r="AI10" s="249">
        <f>LOOKUP(AF10,Data!A$3:A$18,Data!B$3:B$18)</f>
        <v>40</v>
      </c>
      <c r="AJ10" s="196"/>
      <c r="AK10" s="196"/>
      <c r="AL10" s="68"/>
      <c r="AM10" s="249"/>
      <c r="AN10" s="249"/>
      <c r="AO10" s="249"/>
      <c r="AP10" s="249"/>
      <c r="AQ10" s="249"/>
      <c r="AR10" s="68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>
        <v>2</v>
      </c>
      <c r="BJ10" s="249"/>
      <c r="BK10" s="249"/>
      <c r="BL10" s="249"/>
      <c r="BM10" s="249">
        <v>2</v>
      </c>
      <c r="BN10" s="249"/>
      <c r="BO10" s="249">
        <v>3</v>
      </c>
      <c r="BP10" s="249"/>
      <c r="BQ10" s="249"/>
      <c r="BR10" s="249"/>
      <c r="BS10" s="249">
        <v>3</v>
      </c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>
        <f t="shared" si="1"/>
        <v>10</v>
      </c>
      <c r="CH10" s="249"/>
    </row>
    <row r="11" spans="2:86" ht="12" customHeight="1">
      <c r="B11" s="249" t="s">
        <v>413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 t="s">
        <v>233</v>
      </c>
      <c r="M11" s="249"/>
      <c r="N11" s="249"/>
      <c r="O11" s="249"/>
      <c r="P11" s="249"/>
      <c r="Q11" s="249"/>
      <c r="R11" s="274"/>
      <c r="S11" s="274"/>
      <c r="T11" s="274"/>
      <c r="U11" s="249">
        <f>INT((AS11*Basics!$N$11+AU11*Basics!$N$12+AW11*Basics!$N$13+AY11*Basics!$N$14+BA11*Basics!$N$15+BC11*Basics!$N$16+BE11*Basics!$N$17+BG11*Basics!$N$19+BI11*Basics!$N$20+BK11*Basics!$N$21+BM11*Basics!$N$22+BO11*Basics!$N$23+BQ11*Basics!$N$24+BS11*Basics!$N$25+BU11*Basics!$N$27+BW11*Basics!$N$28+BY11*Basics!$N$29+CA11*Basics!$N$30+CC11*Basics!$N$31+CE11*Basics!$N$32)/CG11)</f>
        <v>0</v>
      </c>
      <c r="V11" s="249"/>
      <c r="W11" s="249"/>
      <c r="X11" s="249"/>
      <c r="Y11" s="249">
        <f>IF(R11&gt;20,R11+50,LOOKUP(R11,Data!I$3:I$23,Data!J$3:J$23))</f>
        <v>0</v>
      </c>
      <c r="Z11" s="249"/>
      <c r="AA11" s="249"/>
      <c r="AB11" s="249"/>
      <c r="AC11" s="274"/>
      <c r="AD11" s="274"/>
      <c r="AE11" s="274"/>
      <c r="AF11" s="249">
        <f>U11+Y11+AC11</f>
        <v>0</v>
      </c>
      <c r="AG11" s="249"/>
      <c r="AH11" s="249"/>
      <c r="AI11" s="249">
        <f>LOOKUP(AF11,Data!A$3:A$18,Data!B$3:B$18)</f>
        <v>40</v>
      </c>
      <c r="AJ11" s="196"/>
      <c r="AK11" s="196"/>
      <c r="AL11" s="68"/>
      <c r="AM11" s="249"/>
      <c r="AN11" s="249"/>
      <c r="AO11" s="249"/>
      <c r="AP11" s="249"/>
      <c r="AQ11" s="249"/>
      <c r="AR11" s="68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>
        <v>4</v>
      </c>
      <c r="BJ11" s="196"/>
      <c r="BK11" s="196">
        <v>1</v>
      </c>
      <c r="BL11" s="196"/>
      <c r="BM11" s="196"/>
      <c r="BN11" s="196"/>
      <c r="BO11" s="196">
        <v>1</v>
      </c>
      <c r="BP11" s="196"/>
      <c r="BQ11" s="196"/>
      <c r="BR11" s="196"/>
      <c r="BS11" s="196"/>
      <c r="BT11" s="196"/>
      <c r="BU11" s="196">
        <v>4</v>
      </c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249">
        <f>SUM(AS11:CF11)</f>
        <v>10</v>
      </c>
      <c r="CH11" s="249"/>
    </row>
    <row r="12" spans="2:86" ht="12" customHeight="1">
      <c r="B12" s="249" t="s">
        <v>575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 t="s">
        <v>233</v>
      </c>
      <c r="M12" s="249"/>
      <c r="N12" s="249"/>
      <c r="O12" s="249"/>
      <c r="P12" s="249"/>
      <c r="Q12" s="249"/>
      <c r="R12" s="274"/>
      <c r="S12" s="274"/>
      <c r="T12" s="274"/>
      <c r="U12" s="249">
        <f>INT((AS12*Basics!$N$11+AU12*Basics!$N$12+AW12*Basics!$N$13+AY12*Basics!$N$14+BA12*Basics!$N$15+BC12*Basics!$N$16+BE12*Basics!$N$17+BG12*Basics!$N$19+BI12*Basics!$N$20+BK12*Basics!$N$21+BM12*Basics!$N$22+BO12*Basics!$N$23+BQ12*Basics!$N$24+BS12*Basics!$N$25+BU12*Basics!$N$27+BW12*Basics!$N$28+BY12*Basics!$N$29+CA12*Basics!$N$30+CC12*Basics!$N$31+CE12*Basics!$N$32)/CG12)</f>
        <v>0</v>
      </c>
      <c r="V12" s="249"/>
      <c r="W12" s="249"/>
      <c r="X12" s="249"/>
      <c r="Y12" s="249">
        <f>IF(R12&gt;20,R12+50,LOOKUP(R12,Data!I$3:I$23,Data!J$3:J$23))</f>
        <v>0</v>
      </c>
      <c r="Z12" s="249"/>
      <c r="AA12" s="249"/>
      <c r="AB12" s="249"/>
      <c r="AC12" s="274"/>
      <c r="AD12" s="274"/>
      <c r="AE12" s="274"/>
      <c r="AF12" s="249">
        <f t="shared" si="0"/>
        <v>0</v>
      </c>
      <c r="AG12" s="249"/>
      <c r="AH12" s="249"/>
      <c r="AI12" s="249">
        <f>LOOKUP(AF12,Data!A$3:A$18,Data!B$3:B$18)</f>
        <v>40</v>
      </c>
      <c r="AJ12" s="196"/>
      <c r="AK12" s="196"/>
      <c r="AL12" s="68"/>
      <c r="AM12" s="249"/>
      <c r="AN12" s="249"/>
      <c r="AO12" s="249"/>
      <c r="AP12" s="249"/>
      <c r="AQ12" s="249"/>
      <c r="AR12" s="68"/>
      <c r="AS12" s="249"/>
      <c r="AT12" s="249"/>
      <c r="AU12" s="249"/>
      <c r="AV12" s="249"/>
      <c r="AW12" s="249">
        <v>2</v>
      </c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>
        <v>2</v>
      </c>
      <c r="BJ12" s="249"/>
      <c r="BK12" s="249">
        <v>2</v>
      </c>
      <c r="BL12" s="249"/>
      <c r="BM12" s="249"/>
      <c r="BN12" s="249"/>
      <c r="BO12" s="249">
        <v>2</v>
      </c>
      <c r="BP12" s="249"/>
      <c r="BQ12" s="249">
        <v>1</v>
      </c>
      <c r="BR12" s="249"/>
      <c r="BS12" s="249">
        <v>1</v>
      </c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>
        <f t="shared" si="1"/>
        <v>10</v>
      </c>
      <c r="CH12" s="249"/>
    </row>
    <row r="13" spans="2:86" ht="12" customHeight="1">
      <c r="B13" s="249" t="s">
        <v>576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 t="s">
        <v>577</v>
      </c>
      <c r="M13" s="249"/>
      <c r="N13" s="249"/>
      <c r="O13" s="249"/>
      <c r="P13" s="249"/>
      <c r="Q13" s="249"/>
      <c r="R13" s="274"/>
      <c r="S13" s="274"/>
      <c r="T13" s="274"/>
      <c r="U13" s="249">
        <f>INT((AS13*Basics!$N$11+AU13*Basics!$N$12+AW13*Basics!$N$13+AY13*Basics!$N$14+BA13*Basics!$N$15+BC13*Basics!$N$16+BE13*Basics!$N$17+BG13*Basics!$N$19+BI13*Basics!$N$20+BK13*Basics!$N$21+BM13*Basics!$N$22+BO13*Basics!$N$23+BQ13*Basics!$N$24+BS13*Basics!$N$25+BU13*Basics!$N$27+BW13*Basics!$N$28+BY13*Basics!$N$29+CA13*Basics!$N$30+CC13*Basics!$N$31+CE13*Basics!$N$32)/CG13)</f>
        <v>0</v>
      </c>
      <c r="V13" s="249"/>
      <c r="W13" s="249"/>
      <c r="X13" s="249"/>
      <c r="Y13" s="249">
        <f>IF(R13&gt;20,R13+50,LOOKUP(R13,Data!I$3:I$23,Data!J$3:J$23))</f>
        <v>0</v>
      </c>
      <c r="Z13" s="249"/>
      <c r="AA13" s="249"/>
      <c r="AB13" s="249"/>
      <c r="AC13" s="274"/>
      <c r="AD13" s="274"/>
      <c r="AE13" s="274"/>
      <c r="AF13" s="249">
        <f t="shared" si="0"/>
        <v>0</v>
      </c>
      <c r="AG13" s="249"/>
      <c r="AH13" s="249"/>
      <c r="AI13" s="249">
        <f>LOOKUP(AF13,Data!A$3:A$18,Data!B$3:B$18)</f>
        <v>40</v>
      </c>
      <c r="AJ13" s="196"/>
      <c r="AK13" s="196"/>
      <c r="AL13" s="68"/>
      <c r="AM13" s="249"/>
      <c r="AN13" s="249"/>
      <c r="AO13" s="249"/>
      <c r="AP13" s="249"/>
      <c r="AQ13" s="249"/>
      <c r="AR13" s="68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>
        <v>2</v>
      </c>
      <c r="BJ13" s="249"/>
      <c r="BK13" s="249">
        <v>2</v>
      </c>
      <c r="BL13" s="249"/>
      <c r="BM13" s="249"/>
      <c r="BN13" s="249"/>
      <c r="BO13" s="249">
        <v>2</v>
      </c>
      <c r="BP13" s="249"/>
      <c r="BQ13" s="249">
        <v>2</v>
      </c>
      <c r="BR13" s="249"/>
      <c r="BS13" s="249">
        <v>2</v>
      </c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>
        <f t="shared" si="1"/>
        <v>10</v>
      </c>
      <c r="CH13" s="249"/>
    </row>
    <row r="14" spans="2:86" ht="12" customHeight="1">
      <c r="B14" s="249" t="s">
        <v>578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 t="s">
        <v>577</v>
      </c>
      <c r="M14" s="249"/>
      <c r="N14" s="249"/>
      <c r="O14" s="249"/>
      <c r="P14" s="249"/>
      <c r="Q14" s="249"/>
      <c r="R14" s="274"/>
      <c r="S14" s="274"/>
      <c r="T14" s="274"/>
      <c r="U14" s="249">
        <f>INT((AS14*Basics!$N$11+AU14*Basics!$N$12+AW14*Basics!$N$13+AY14*Basics!$N$14+BA14*Basics!$N$15+BC14*Basics!$N$16+BE14*Basics!$N$17+BG14*Basics!$N$19+BI14*Basics!$N$20+BK14*Basics!$N$21+BM14*Basics!$N$22+BO14*Basics!$N$23+BQ14*Basics!$N$24+BS14*Basics!$N$25+BU14*Basics!$N$27+BW14*Basics!$N$28+BY14*Basics!$N$29+CA14*Basics!$N$30+CC14*Basics!$N$31+CE14*Basics!$N$32)/CG14)</f>
        <v>0</v>
      </c>
      <c r="V14" s="249"/>
      <c r="W14" s="249"/>
      <c r="X14" s="249"/>
      <c r="Y14" s="249">
        <f>IF(R14&gt;20,R14+50,LOOKUP(R14,Data!I$3:I$23,Data!J$3:J$23))</f>
        <v>0</v>
      </c>
      <c r="Z14" s="249"/>
      <c r="AA14" s="249"/>
      <c r="AB14" s="249"/>
      <c r="AC14" s="274"/>
      <c r="AD14" s="274"/>
      <c r="AE14" s="274"/>
      <c r="AF14" s="249">
        <f t="shared" si="0"/>
        <v>0</v>
      </c>
      <c r="AG14" s="249"/>
      <c r="AH14" s="249"/>
      <c r="AI14" s="249">
        <f>LOOKUP(AF14,Data!A$3:A$18,Data!B$3:B$18)</f>
        <v>40</v>
      </c>
      <c r="AJ14" s="196"/>
      <c r="AK14" s="196"/>
      <c r="AL14" s="68"/>
      <c r="AM14" s="249"/>
      <c r="AN14" s="249"/>
      <c r="AO14" s="249"/>
      <c r="AP14" s="249"/>
      <c r="AQ14" s="249"/>
      <c r="AR14" s="68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>
        <v>2</v>
      </c>
      <c r="BJ14" s="249"/>
      <c r="BK14" s="249">
        <v>2</v>
      </c>
      <c r="BL14" s="249"/>
      <c r="BM14" s="249"/>
      <c r="BN14" s="249"/>
      <c r="BO14" s="249">
        <v>4</v>
      </c>
      <c r="BP14" s="249"/>
      <c r="BQ14" s="249"/>
      <c r="BR14" s="249"/>
      <c r="BS14" s="249">
        <v>2</v>
      </c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>
        <f t="shared" si="1"/>
        <v>10</v>
      </c>
      <c r="CH14" s="249"/>
    </row>
    <row r="15" spans="2:86" ht="12" customHeight="1">
      <c r="B15" s="249" t="s">
        <v>631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 t="s">
        <v>577</v>
      </c>
      <c r="M15" s="249"/>
      <c r="N15" s="249"/>
      <c r="O15" s="249"/>
      <c r="P15" s="249"/>
      <c r="Q15" s="249"/>
      <c r="R15" s="274"/>
      <c r="S15" s="274"/>
      <c r="T15" s="274"/>
      <c r="U15" s="249">
        <f>INT((AS15*Basics!$N$11+AU15*Basics!$N$12+AW15*Basics!$N$13+AY15*Basics!$N$14+BA15*Basics!$N$15+BC15*Basics!$N$16+BE15*Basics!$N$17+BG15*Basics!$N$19+BI15*Basics!$N$20+BK15*Basics!$N$21+BM15*Basics!$N$22+BO15*Basics!$N$23+BQ15*Basics!$N$24+BS15*Basics!$N$25+BU15*Basics!$N$27+BW15*Basics!$N$28+BY15*Basics!$N$29+CA15*Basics!$N$30+CC15*Basics!$N$31+CE15*Basics!$N$32)/CG15)</f>
        <v>0</v>
      </c>
      <c r="V15" s="249"/>
      <c r="W15" s="249"/>
      <c r="X15" s="249"/>
      <c r="Y15" s="249">
        <f>IF(R15&gt;20,R15+50,LOOKUP(R15,Data!I$3:I$23,Data!J$3:J$23))</f>
        <v>0</v>
      </c>
      <c r="Z15" s="249"/>
      <c r="AA15" s="249"/>
      <c r="AB15" s="249"/>
      <c r="AC15" s="274"/>
      <c r="AD15" s="274"/>
      <c r="AE15" s="274"/>
      <c r="AF15" s="249">
        <f>U15+Y15+AC15</f>
        <v>0</v>
      </c>
      <c r="AG15" s="249"/>
      <c r="AH15" s="249"/>
      <c r="AI15" s="249">
        <f>LOOKUP(AF15,Data!A$3:A$18,Data!B$3:B$18)</f>
        <v>40</v>
      </c>
      <c r="AJ15" s="196"/>
      <c r="AK15" s="196"/>
      <c r="AL15" s="68"/>
      <c r="AM15" s="249"/>
      <c r="AN15" s="249"/>
      <c r="AO15" s="249"/>
      <c r="AP15" s="249"/>
      <c r="AQ15" s="249"/>
      <c r="AR15" s="68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>
        <v>4</v>
      </c>
      <c r="BL15" s="249"/>
      <c r="BM15" s="249"/>
      <c r="BN15" s="249"/>
      <c r="BO15" s="249">
        <v>2</v>
      </c>
      <c r="BP15" s="249"/>
      <c r="BQ15" s="249"/>
      <c r="BR15" s="249"/>
      <c r="BS15" s="249">
        <v>2</v>
      </c>
      <c r="BT15" s="249"/>
      <c r="BU15" s="249"/>
      <c r="BV15" s="249"/>
      <c r="BW15" s="249">
        <v>2</v>
      </c>
      <c r="BX15" s="249"/>
      <c r="BY15" s="249"/>
      <c r="BZ15" s="249"/>
      <c r="CA15" s="249"/>
      <c r="CB15" s="249"/>
      <c r="CC15" s="249"/>
      <c r="CD15" s="249"/>
      <c r="CE15" s="249"/>
      <c r="CF15" s="249"/>
      <c r="CG15" s="249">
        <f>SUM(AS15:CF15)</f>
        <v>10</v>
      </c>
      <c r="CH15" s="249"/>
    </row>
    <row r="16" spans="2:86" ht="12" customHeight="1">
      <c r="B16" s="249" t="s">
        <v>632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 t="s">
        <v>633</v>
      </c>
      <c r="M16" s="249"/>
      <c r="N16" s="249"/>
      <c r="O16" s="249"/>
      <c r="P16" s="249"/>
      <c r="Q16" s="249"/>
      <c r="R16" s="274"/>
      <c r="S16" s="274"/>
      <c r="T16" s="274"/>
      <c r="U16" s="249">
        <f>INT((AS16*Basics!$N$11+AU16*Basics!$N$12+AW16*Basics!$N$13+AY16*Basics!$N$14+BA16*Basics!$N$15+BC16*Basics!$N$16+BE16*Basics!$N$17+BG16*Basics!$N$19+BI16*Basics!$N$20+BK16*Basics!$N$21+BM16*Basics!$N$22+BO16*Basics!$N$23+BQ16*Basics!$N$24+BS16*Basics!$N$25+BU16*Basics!$N$27+BW16*Basics!$N$28+BY16*Basics!$N$29+CA16*Basics!$N$30+CC16*Basics!$N$31+CE16*Basics!$N$32)/CG16)</f>
        <v>0</v>
      </c>
      <c r="V16" s="249"/>
      <c r="W16" s="249"/>
      <c r="X16" s="249"/>
      <c r="Y16" s="249">
        <f>IF(R16&gt;20,R16+50,LOOKUP(R16,Data!I$3:I$23,Data!J$3:J$23))</f>
        <v>0</v>
      </c>
      <c r="Z16" s="249"/>
      <c r="AA16" s="249"/>
      <c r="AB16" s="249"/>
      <c r="AC16" s="274"/>
      <c r="AD16" s="274"/>
      <c r="AE16" s="274"/>
      <c r="AF16" s="249">
        <f t="shared" si="0"/>
        <v>0</v>
      </c>
      <c r="AG16" s="249"/>
      <c r="AH16" s="249"/>
      <c r="AI16" s="249">
        <f>LOOKUP(AF16,Data!A$3:A$18,Data!B$3:B$18)</f>
        <v>40</v>
      </c>
      <c r="AJ16" s="196"/>
      <c r="AK16" s="196"/>
      <c r="AL16" s="68"/>
      <c r="AM16" s="249"/>
      <c r="AN16" s="249"/>
      <c r="AO16" s="249"/>
      <c r="AP16" s="249"/>
      <c r="AQ16" s="249"/>
      <c r="AR16" s="68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>
        <v>2</v>
      </c>
      <c r="BJ16" s="249"/>
      <c r="BK16" s="249"/>
      <c r="BL16" s="249"/>
      <c r="BM16" s="249">
        <v>2</v>
      </c>
      <c r="BN16" s="249"/>
      <c r="BO16" s="249">
        <v>6</v>
      </c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>
        <f t="shared" si="1"/>
        <v>10</v>
      </c>
      <c r="CH16" s="249"/>
    </row>
    <row r="17" spans="2:86" ht="12" customHeight="1">
      <c r="B17" s="249" t="s">
        <v>473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 t="s">
        <v>633</v>
      </c>
      <c r="M17" s="249"/>
      <c r="N17" s="249"/>
      <c r="O17" s="249"/>
      <c r="P17" s="249"/>
      <c r="Q17" s="249"/>
      <c r="R17" s="274"/>
      <c r="S17" s="274"/>
      <c r="T17" s="274"/>
      <c r="U17" s="249">
        <f>INT((AS17*Basics!$N$11+AU17*Basics!$N$12+AW17*Basics!$N$13+AY17*Basics!$N$14+BA17*Basics!$N$15+BC17*Basics!$N$16+BE17*Basics!$N$17+BG17*Basics!$N$19+BI17*Basics!$N$20+BK17*Basics!$N$21+BM17*Basics!$N$22+BO17*Basics!$N$23+BQ17*Basics!$N$24+BS17*Basics!$N$25+BU17*Basics!$N$27+BW17*Basics!$N$28+BY17*Basics!$N$29+CA17*Basics!$N$30+CC17*Basics!$N$31+CE17*Basics!$N$32)/CG17)</f>
        <v>0</v>
      </c>
      <c r="V17" s="249"/>
      <c r="W17" s="249"/>
      <c r="X17" s="249"/>
      <c r="Y17" s="249">
        <f>IF(R17&gt;20,R17+50,LOOKUP(R17,Data!I$3:I$23,Data!J$3:J$23))</f>
        <v>0</v>
      </c>
      <c r="Z17" s="249"/>
      <c r="AA17" s="249"/>
      <c r="AB17" s="249"/>
      <c r="AC17" s="274"/>
      <c r="AD17" s="274"/>
      <c r="AE17" s="274"/>
      <c r="AF17" s="249">
        <f t="shared" si="0"/>
        <v>0</v>
      </c>
      <c r="AG17" s="249"/>
      <c r="AH17" s="249"/>
      <c r="AI17" s="249">
        <f>LOOKUP(AF17,Data!A$3:A$18,Data!B$3:B$18)</f>
        <v>40</v>
      </c>
      <c r="AJ17" s="196"/>
      <c r="AK17" s="196"/>
      <c r="AL17" s="68"/>
      <c r="AM17" s="249"/>
      <c r="AN17" s="249"/>
      <c r="AO17" s="249"/>
      <c r="AP17" s="249"/>
      <c r="AQ17" s="249"/>
      <c r="AR17" s="68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>
        <v>1</v>
      </c>
      <c r="BJ17" s="249"/>
      <c r="BK17" s="249"/>
      <c r="BL17" s="249"/>
      <c r="BM17" s="249">
        <v>1</v>
      </c>
      <c r="BN17" s="249"/>
      <c r="BO17" s="249">
        <v>2</v>
      </c>
      <c r="BP17" s="249"/>
      <c r="BQ17" s="249"/>
      <c r="BR17" s="249"/>
      <c r="BS17" s="249">
        <v>6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>
        <f t="shared" si="1"/>
        <v>10</v>
      </c>
      <c r="CH17" s="249"/>
    </row>
    <row r="18" spans="2:86" ht="12" customHeight="1">
      <c r="B18" s="249" t="s">
        <v>474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 t="s">
        <v>633</v>
      </c>
      <c r="M18" s="249"/>
      <c r="N18" s="249"/>
      <c r="O18" s="249"/>
      <c r="P18" s="249"/>
      <c r="Q18" s="249"/>
      <c r="R18" s="274"/>
      <c r="S18" s="274"/>
      <c r="T18" s="274"/>
      <c r="U18" s="249">
        <f>INT((AS18*Basics!$N$11+AU18*Basics!$N$12+AW18*Basics!$N$13+AY18*Basics!$N$14+BA18*Basics!$N$15+BC18*Basics!$N$16+BE18*Basics!$N$17+BG18*Basics!$N$19+BI18*Basics!$N$20+BK18*Basics!$N$21+BM18*Basics!$N$22+BO18*Basics!$N$23+BQ18*Basics!$N$24+BS18*Basics!$N$25+BU18*Basics!$N$27+BW18*Basics!$N$28+BY18*Basics!$N$29+CA18*Basics!$N$30+CC18*Basics!$N$31+CE18*Basics!$N$32)/CG18)</f>
        <v>0</v>
      </c>
      <c r="V18" s="249"/>
      <c r="W18" s="249"/>
      <c r="X18" s="249"/>
      <c r="Y18" s="249">
        <f>IF(R18&gt;20,R18+50,LOOKUP(R18,Data!I$3:I$23,Data!J$3:J$23))</f>
        <v>0</v>
      </c>
      <c r="Z18" s="249"/>
      <c r="AA18" s="249"/>
      <c r="AB18" s="249"/>
      <c r="AC18" s="274"/>
      <c r="AD18" s="274"/>
      <c r="AE18" s="274"/>
      <c r="AF18" s="249">
        <f t="shared" si="0"/>
        <v>0</v>
      </c>
      <c r="AG18" s="249"/>
      <c r="AH18" s="249"/>
      <c r="AI18" s="249">
        <f>LOOKUP(AF18,Data!A$3:A$18,Data!B$3:B$18)</f>
        <v>40</v>
      </c>
      <c r="AJ18" s="196"/>
      <c r="AK18" s="196"/>
      <c r="AL18" s="68"/>
      <c r="AM18" s="249"/>
      <c r="AN18" s="249"/>
      <c r="AO18" s="249"/>
      <c r="AP18" s="249"/>
      <c r="AQ18" s="249"/>
      <c r="AR18" s="68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>
        <v>4</v>
      </c>
      <c r="BJ18" s="249"/>
      <c r="BK18" s="249"/>
      <c r="BL18" s="249"/>
      <c r="BM18" s="249"/>
      <c r="BN18" s="249"/>
      <c r="BO18" s="249">
        <v>2</v>
      </c>
      <c r="BP18" s="249"/>
      <c r="BQ18" s="249">
        <v>2</v>
      </c>
      <c r="BR18" s="249"/>
      <c r="BS18" s="249">
        <v>2</v>
      </c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>
        <f t="shared" si="1"/>
        <v>10</v>
      </c>
      <c r="CH18" s="249"/>
    </row>
    <row r="19" spans="2:86" ht="12" customHeight="1">
      <c r="B19" s="249" t="s">
        <v>475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 t="s">
        <v>633</v>
      </c>
      <c r="M19" s="249"/>
      <c r="N19" s="249"/>
      <c r="O19" s="249"/>
      <c r="P19" s="249"/>
      <c r="Q19" s="249"/>
      <c r="R19" s="274"/>
      <c r="S19" s="274"/>
      <c r="T19" s="274"/>
      <c r="U19" s="249">
        <f>INT((AS19*Basics!$N$11+AU19*Basics!$N$12+AW19*Basics!$N$13+AY19*Basics!$N$14+BA19*Basics!$N$15+BC19*Basics!$N$16+BE19*Basics!$N$17+BG19*Basics!$N$19+BI19*Basics!$N$20+BK19*Basics!$N$21+BM19*Basics!$N$22+BO19*Basics!$N$23+BQ19*Basics!$N$24+BS19*Basics!$N$25+BU19*Basics!$N$27+BW19*Basics!$N$28+BY19*Basics!$N$29+CA19*Basics!$N$30+CC19*Basics!$N$31+CE19*Basics!$N$32)/CG19)</f>
        <v>0</v>
      </c>
      <c r="V19" s="249"/>
      <c r="W19" s="249"/>
      <c r="X19" s="249"/>
      <c r="Y19" s="249">
        <f>IF(R19&gt;20,R19+50,LOOKUP(R19,Data!I$3:I$23,Data!J$3:J$23))</f>
        <v>0</v>
      </c>
      <c r="Z19" s="249"/>
      <c r="AA19" s="249"/>
      <c r="AB19" s="249"/>
      <c r="AC19" s="274"/>
      <c r="AD19" s="274"/>
      <c r="AE19" s="274"/>
      <c r="AF19" s="249">
        <f t="shared" si="0"/>
        <v>0</v>
      </c>
      <c r="AG19" s="249"/>
      <c r="AH19" s="249"/>
      <c r="AI19" s="249" t="s">
        <v>476</v>
      </c>
      <c r="AJ19" s="196"/>
      <c r="AK19" s="196"/>
      <c r="AL19" s="68"/>
      <c r="AM19" s="249"/>
      <c r="AN19" s="249"/>
      <c r="AO19" s="249"/>
      <c r="AP19" s="249"/>
      <c r="AQ19" s="249"/>
      <c r="AR19" s="68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>
        <v>4</v>
      </c>
      <c r="BL19" s="249"/>
      <c r="BM19" s="249"/>
      <c r="BN19" s="249"/>
      <c r="BO19" s="249">
        <v>2</v>
      </c>
      <c r="BP19" s="249"/>
      <c r="BQ19" s="249">
        <v>2</v>
      </c>
      <c r="BR19" s="249"/>
      <c r="BS19" s="249">
        <v>2</v>
      </c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>
        <f t="shared" si="1"/>
        <v>10</v>
      </c>
      <c r="CH19" s="249"/>
    </row>
    <row r="20" spans="2:86" ht="12" customHeight="1">
      <c r="B20" s="249" t="s">
        <v>308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 t="s">
        <v>309</v>
      </c>
      <c r="M20" s="249"/>
      <c r="N20" s="249"/>
      <c r="O20" s="249"/>
      <c r="P20" s="249"/>
      <c r="Q20" s="249"/>
      <c r="R20" s="274"/>
      <c r="S20" s="274"/>
      <c r="T20" s="274"/>
      <c r="U20" s="249">
        <f>INT((AS20*Basics!$N$11+AU20*Basics!$N$12+AW20*Basics!$N$13+AY20*Basics!$N$14+BA20*Basics!$N$15+BC20*Basics!$N$16+BE20*Basics!$N$17+BG20*Basics!$N$19+BI20*Basics!$N$20+BK20*Basics!$N$21+BM20*Basics!$N$22+BO20*Basics!$N$23+BQ20*Basics!$N$24+BS20*Basics!$N$25+BU20*Basics!$N$27+BW20*Basics!$N$28+BY20*Basics!$N$29+CA20*Basics!$N$30+CC20*Basics!$N$31+CE20*Basics!$N$32)/CG20)</f>
        <v>0</v>
      </c>
      <c r="V20" s="249"/>
      <c r="W20" s="249"/>
      <c r="X20" s="249"/>
      <c r="Y20" s="249">
        <f>IF(R20&gt;20,R20+50,LOOKUP(R20,Data!I$3:I$23,Data!J$3:J$23))</f>
        <v>0</v>
      </c>
      <c r="Z20" s="249"/>
      <c r="AA20" s="249"/>
      <c r="AB20" s="249"/>
      <c r="AC20" s="274"/>
      <c r="AD20" s="274"/>
      <c r="AE20" s="274"/>
      <c r="AF20" s="249">
        <f t="shared" si="0"/>
        <v>0</v>
      </c>
      <c r="AG20" s="249"/>
      <c r="AH20" s="249"/>
      <c r="AI20" s="249">
        <f>LOOKUP(AF20,Data!A$3:A$18,Data!B$3:B$18)</f>
        <v>40</v>
      </c>
      <c r="AJ20" s="196"/>
      <c r="AK20" s="196"/>
      <c r="AL20" s="68"/>
      <c r="AM20" s="249"/>
      <c r="AN20" s="249"/>
      <c r="AO20" s="249"/>
      <c r="AP20" s="249"/>
      <c r="AQ20" s="249"/>
      <c r="AR20" s="68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>
        <v>2</v>
      </c>
      <c r="BJ20" s="249"/>
      <c r="BK20" s="249"/>
      <c r="BL20" s="249"/>
      <c r="BM20" s="249"/>
      <c r="BN20" s="249"/>
      <c r="BO20" s="249">
        <v>2</v>
      </c>
      <c r="BP20" s="249"/>
      <c r="BQ20" s="249">
        <v>2</v>
      </c>
      <c r="BR20" s="249"/>
      <c r="BS20" s="249">
        <v>4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>
        <f t="shared" si="1"/>
        <v>10</v>
      </c>
      <c r="CH20" s="249"/>
    </row>
    <row r="21" spans="2:86" ht="12" customHeight="1">
      <c r="B21" s="249" t="s">
        <v>310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 t="s">
        <v>309</v>
      </c>
      <c r="M21" s="249"/>
      <c r="N21" s="249"/>
      <c r="O21" s="249"/>
      <c r="P21" s="249"/>
      <c r="Q21" s="249"/>
      <c r="R21" s="274"/>
      <c r="S21" s="274"/>
      <c r="T21" s="274"/>
      <c r="U21" s="249">
        <f>INT((AS21*Basics!$N$11+AU21*Basics!$N$12+AW21*Basics!$N$13+AY21*Basics!$N$14+BA21*Basics!$N$15+BC21*Basics!$N$16+BE21*Basics!$N$17+BG21*Basics!$N$19+BI21*Basics!$N$20+BK21*Basics!$N$21+BM21*Basics!$N$22+BO21*Basics!$N$23+BQ21*Basics!$N$24+BS21*Basics!$N$25+BU21*Basics!$N$27+BW21*Basics!$N$28+BY21*Basics!$N$29+CA21*Basics!$N$30+CC21*Basics!$N$31+CE21*Basics!$N$32)/CG21)</f>
        <v>0</v>
      </c>
      <c r="V21" s="249"/>
      <c r="W21" s="249"/>
      <c r="X21" s="249"/>
      <c r="Y21" s="249">
        <f>IF(R21&gt;20,R21+50,LOOKUP(R21,Data!I$3:I$23,Data!J$3:J$23))</f>
        <v>0</v>
      </c>
      <c r="Z21" s="249"/>
      <c r="AA21" s="249"/>
      <c r="AB21" s="249"/>
      <c r="AC21" s="274"/>
      <c r="AD21" s="274"/>
      <c r="AE21" s="274"/>
      <c r="AF21" s="249">
        <f>U21+Y21+AC21</f>
        <v>0</v>
      </c>
      <c r="AG21" s="249"/>
      <c r="AH21" s="249"/>
      <c r="AI21" s="249">
        <f>LOOKUP(AF21,Data!A$3:A$18,Data!B$3:B$18)</f>
        <v>40</v>
      </c>
      <c r="AJ21" s="196"/>
      <c r="AK21" s="196"/>
      <c r="AL21" s="68"/>
      <c r="AM21" s="249"/>
      <c r="AN21" s="249"/>
      <c r="AO21" s="249"/>
      <c r="AP21" s="249"/>
      <c r="AQ21" s="249"/>
      <c r="AR21" s="68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>
        <v>4</v>
      </c>
      <c r="BJ21" s="196"/>
      <c r="BK21" s="196"/>
      <c r="BL21" s="196"/>
      <c r="BM21" s="196">
        <v>4</v>
      </c>
      <c r="BN21" s="196"/>
      <c r="BO21" s="196"/>
      <c r="BP21" s="196"/>
      <c r="BQ21" s="196">
        <v>1</v>
      </c>
      <c r="BR21" s="196"/>
      <c r="BS21" s="196">
        <v>1</v>
      </c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249">
        <f>SUM(AS21:CF21)</f>
        <v>10</v>
      </c>
      <c r="CH21" s="249"/>
    </row>
    <row r="22" spans="2:86" ht="12" customHeight="1">
      <c r="B22" s="249" t="s">
        <v>311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 t="s">
        <v>309</v>
      </c>
      <c r="M22" s="249"/>
      <c r="N22" s="249"/>
      <c r="O22" s="249"/>
      <c r="P22" s="249"/>
      <c r="Q22" s="249"/>
      <c r="R22" s="274"/>
      <c r="S22" s="274"/>
      <c r="T22" s="274"/>
      <c r="U22" s="249">
        <f>INT((AS22*Basics!$N$11+AU22*Basics!$N$12+AW22*Basics!$N$13+AY22*Basics!$N$14+BA22*Basics!$N$15+BC22*Basics!$N$16+BE22*Basics!$N$17+BG22*Basics!$N$19+BI22*Basics!$N$20+BK22*Basics!$N$21+BM22*Basics!$N$22+BO22*Basics!$N$23+BQ22*Basics!$N$24+BS22*Basics!$N$25+BU22*Basics!$N$27+BW22*Basics!$N$28+BY22*Basics!$N$29+CA22*Basics!$N$30+CC22*Basics!$N$31+CE22*Basics!$N$32)/CG22)</f>
        <v>0</v>
      </c>
      <c r="V22" s="249"/>
      <c r="W22" s="249"/>
      <c r="X22" s="249"/>
      <c r="Y22" s="249">
        <f>IF(R22&gt;20,R22+50,LOOKUP(R22,Data!I$3:I$23,Data!J$3:J$23))</f>
        <v>0</v>
      </c>
      <c r="Z22" s="249"/>
      <c r="AA22" s="249"/>
      <c r="AB22" s="249"/>
      <c r="AC22" s="274"/>
      <c r="AD22" s="274"/>
      <c r="AE22" s="274"/>
      <c r="AF22" s="249">
        <f t="shared" si="0"/>
        <v>0</v>
      </c>
      <c r="AG22" s="249"/>
      <c r="AH22" s="249"/>
      <c r="AI22" s="249">
        <f>LOOKUP(AF22,Data!A$3:A$18,Data!B$3:B$18)</f>
        <v>40</v>
      </c>
      <c r="AJ22" s="196"/>
      <c r="AK22" s="196"/>
      <c r="AL22" s="68"/>
      <c r="AM22" s="249"/>
      <c r="AN22" s="249"/>
      <c r="AO22" s="249"/>
      <c r="AP22" s="249"/>
      <c r="AQ22" s="249"/>
      <c r="AR22" s="68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>
        <v>2</v>
      </c>
      <c r="BJ22" s="249"/>
      <c r="BK22" s="249">
        <v>2</v>
      </c>
      <c r="BL22" s="249"/>
      <c r="BM22" s="249"/>
      <c r="BN22" s="249"/>
      <c r="BO22" s="249">
        <v>2</v>
      </c>
      <c r="BP22" s="249"/>
      <c r="BQ22" s="249">
        <v>2</v>
      </c>
      <c r="BR22" s="249"/>
      <c r="BS22" s="249">
        <v>2</v>
      </c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>
        <f t="shared" si="1"/>
        <v>10</v>
      </c>
      <c r="CH22" s="249"/>
    </row>
    <row r="23" spans="2:86" ht="12" customHeight="1">
      <c r="B23" s="249" t="s">
        <v>312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 t="s">
        <v>309</v>
      </c>
      <c r="M23" s="249"/>
      <c r="N23" s="249"/>
      <c r="O23" s="249"/>
      <c r="P23" s="249"/>
      <c r="Q23" s="249"/>
      <c r="R23" s="274"/>
      <c r="S23" s="274"/>
      <c r="T23" s="274"/>
      <c r="U23" s="249">
        <f>INT((AS23*Basics!$N$11+AU23*Basics!$N$12+AW23*Basics!$N$13+AY23*Basics!$N$14+BA23*Basics!$N$15+BC23*Basics!$N$16+BE23*Basics!$N$17+BG23*Basics!$N$19+BI23*Basics!$N$20+BK23*Basics!$N$21+BM23*Basics!$N$22+BO23*Basics!$N$23+BQ23*Basics!$N$24+BS23*Basics!$N$25+BU23*Basics!$N$27+BW23*Basics!$N$28+BY23*Basics!$N$29+CA23*Basics!$N$30+CC23*Basics!$N$31+CE23*Basics!$N$32)/CG23)</f>
        <v>0</v>
      </c>
      <c r="V23" s="249"/>
      <c r="W23" s="249"/>
      <c r="X23" s="249"/>
      <c r="Y23" s="249">
        <f>IF(R23&gt;20,R23+50,LOOKUP(R23,Data!I$3:I$23,Data!J$3:J$23))</f>
        <v>0</v>
      </c>
      <c r="Z23" s="249"/>
      <c r="AA23" s="249"/>
      <c r="AB23" s="249"/>
      <c r="AC23" s="274"/>
      <c r="AD23" s="274"/>
      <c r="AE23" s="274"/>
      <c r="AF23" s="249">
        <f>U23+Y23+AC23</f>
        <v>0</v>
      </c>
      <c r="AG23" s="249"/>
      <c r="AH23" s="249"/>
      <c r="AI23" s="249">
        <f>LOOKUP(AF23,Data!A$3:A$18,Data!B$3:B$18)</f>
        <v>40</v>
      </c>
      <c r="AJ23" s="196"/>
      <c r="AK23" s="196"/>
      <c r="AL23" s="68"/>
      <c r="AM23" s="249"/>
      <c r="AN23" s="249"/>
      <c r="AO23" s="249"/>
      <c r="AP23" s="249"/>
      <c r="AQ23" s="249"/>
      <c r="AR23" s="68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>
        <v>2</v>
      </c>
      <c r="BJ23" s="249"/>
      <c r="BK23" s="249"/>
      <c r="BL23" s="249"/>
      <c r="BM23" s="249">
        <v>4</v>
      </c>
      <c r="BN23" s="249"/>
      <c r="BO23" s="249">
        <v>2</v>
      </c>
      <c r="BP23" s="249"/>
      <c r="BQ23" s="249"/>
      <c r="BR23" s="249"/>
      <c r="BS23" s="249">
        <v>2</v>
      </c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>
        <f>SUM(AS23:CF23)</f>
        <v>10</v>
      </c>
      <c r="CH23" s="249"/>
    </row>
    <row r="24" spans="2:86" ht="12" customHeight="1">
      <c r="B24" s="249" t="s">
        <v>313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 t="s">
        <v>309</v>
      </c>
      <c r="M24" s="249"/>
      <c r="N24" s="249"/>
      <c r="O24" s="249"/>
      <c r="P24" s="249"/>
      <c r="Q24" s="249"/>
      <c r="R24" s="274"/>
      <c r="S24" s="274"/>
      <c r="T24" s="274"/>
      <c r="U24" s="249">
        <f>INT((AS24*Basics!$N$11+AU24*Basics!$N$12+AW24*Basics!$N$13+AY24*Basics!$N$14+BA24*Basics!$N$15+BC24*Basics!$N$16+BE24*Basics!$N$17+BG24*Basics!$N$19+BI24*Basics!$N$20+BK24*Basics!$N$21+BM24*Basics!$N$22+BO24*Basics!$N$23+BQ24*Basics!$N$24+BS24*Basics!$N$25+BU24*Basics!$N$27+BW24*Basics!$N$28+BY24*Basics!$N$29+CA24*Basics!$N$30+CC24*Basics!$N$31+CE24*Basics!$N$32)/CG24)</f>
        <v>0</v>
      </c>
      <c r="V24" s="249"/>
      <c r="W24" s="249"/>
      <c r="X24" s="249"/>
      <c r="Y24" s="249">
        <f>IF(R24&gt;20,R24+50,LOOKUP(R24,Data!I$3:I$23,Data!J$3:J$23))</f>
        <v>0</v>
      </c>
      <c r="Z24" s="249"/>
      <c r="AA24" s="249"/>
      <c r="AB24" s="249"/>
      <c r="AC24" s="274"/>
      <c r="AD24" s="274"/>
      <c r="AE24" s="274"/>
      <c r="AF24" s="249">
        <f t="shared" si="0"/>
        <v>0</v>
      </c>
      <c r="AG24" s="249"/>
      <c r="AH24" s="249"/>
      <c r="AI24" s="249">
        <f>LOOKUP(AF24,Data!A$3:A$18,Data!B$3:B$18)</f>
        <v>40</v>
      </c>
      <c r="AJ24" s="196"/>
      <c r="AK24" s="196"/>
      <c r="AL24" s="68"/>
      <c r="AM24" s="249"/>
      <c r="AN24" s="249"/>
      <c r="AO24" s="249"/>
      <c r="AP24" s="249"/>
      <c r="AQ24" s="249"/>
      <c r="AR24" s="68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>
        <v>2</v>
      </c>
      <c r="BJ24" s="249"/>
      <c r="BK24" s="249">
        <v>2</v>
      </c>
      <c r="BL24" s="249"/>
      <c r="BM24" s="249"/>
      <c r="BN24" s="249"/>
      <c r="BO24" s="249">
        <v>2</v>
      </c>
      <c r="BP24" s="249"/>
      <c r="BQ24" s="249">
        <v>2</v>
      </c>
      <c r="BR24" s="249"/>
      <c r="BS24" s="249">
        <v>2</v>
      </c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>
        <f t="shared" si="1"/>
        <v>10</v>
      </c>
      <c r="CH24" s="249"/>
    </row>
    <row r="25" spans="2:86" ht="12" customHeight="1">
      <c r="B25" s="249" t="s">
        <v>314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 t="s">
        <v>309</v>
      </c>
      <c r="M25" s="249"/>
      <c r="N25" s="249"/>
      <c r="O25" s="249"/>
      <c r="P25" s="249"/>
      <c r="Q25" s="249"/>
      <c r="R25" s="274"/>
      <c r="S25" s="274"/>
      <c r="T25" s="274"/>
      <c r="U25" s="249">
        <f>INT((AS25*Basics!$N$11+AU25*Basics!$N$12+AW25*Basics!$N$13+AY25*Basics!$N$14+BA25*Basics!$N$15+BC25*Basics!$N$16+BE25*Basics!$N$17+BG25*Basics!$N$19+BI25*Basics!$N$20+BK25*Basics!$N$21+BM25*Basics!$N$22+BO25*Basics!$N$23+BQ25*Basics!$N$24+BS25*Basics!$N$25+BU25*Basics!$N$27+BW25*Basics!$N$28+BY25*Basics!$N$29+CA25*Basics!$N$30+CC25*Basics!$N$31+CE25*Basics!$N$32)/CG25)</f>
        <v>0</v>
      </c>
      <c r="V25" s="249"/>
      <c r="W25" s="249"/>
      <c r="X25" s="249"/>
      <c r="Y25" s="249">
        <f>IF(R25&gt;20,R25+50,LOOKUP(R25,Data!I$3:I$23,Data!J$3:J$23))</f>
        <v>0</v>
      </c>
      <c r="Z25" s="249"/>
      <c r="AA25" s="249"/>
      <c r="AB25" s="249"/>
      <c r="AC25" s="274"/>
      <c r="AD25" s="274"/>
      <c r="AE25" s="274"/>
      <c r="AF25" s="249">
        <f>U25+Y25+AC25</f>
        <v>0</v>
      </c>
      <c r="AG25" s="249"/>
      <c r="AH25" s="249"/>
      <c r="AI25" s="249">
        <f>LOOKUP(AF25,Data!A$3:A$18,Data!B$3:B$18)</f>
        <v>40</v>
      </c>
      <c r="AJ25" s="196"/>
      <c r="AK25" s="196"/>
      <c r="AL25" s="68"/>
      <c r="AM25" s="249"/>
      <c r="AN25" s="249"/>
      <c r="AO25" s="249"/>
      <c r="AP25" s="249"/>
      <c r="AQ25" s="249"/>
      <c r="AR25" s="68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>
        <v>2</v>
      </c>
      <c r="BJ25" s="196"/>
      <c r="BK25" s="196"/>
      <c r="BL25" s="196"/>
      <c r="BM25" s="196"/>
      <c r="BN25" s="196"/>
      <c r="BO25" s="196">
        <v>2</v>
      </c>
      <c r="BP25" s="196"/>
      <c r="BQ25" s="196">
        <v>2</v>
      </c>
      <c r="BR25" s="196"/>
      <c r="BS25" s="196">
        <v>4</v>
      </c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249">
        <f>SUM(AS25:CF25)</f>
        <v>10</v>
      </c>
      <c r="CH25" s="249"/>
    </row>
    <row r="26" spans="2:86" ht="12" customHeight="1">
      <c r="B26" s="249" t="s">
        <v>315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 t="s">
        <v>309</v>
      </c>
      <c r="M26" s="249"/>
      <c r="N26" s="249"/>
      <c r="O26" s="249"/>
      <c r="P26" s="249"/>
      <c r="Q26" s="249"/>
      <c r="R26" s="274"/>
      <c r="S26" s="274"/>
      <c r="T26" s="274"/>
      <c r="U26" s="249">
        <f>INT((AS26*Basics!$N$11+AU26*Basics!$N$12+AW26*Basics!$N$13+AY26*Basics!$N$14+BA26*Basics!$N$15+BC26*Basics!$N$16+BE26*Basics!$N$17+BG26*Basics!$N$19+BI26*Basics!$N$20+BK26*Basics!$N$21+BM26*Basics!$N$22+BO26*Basics!$N$23+BQ26*Basics!$N$24+BS26*Basics!$N$25+BU26*Basics!$N$27+BW26*Basics!$N$28+BY26*Basics!$N$29+CA26*Basics!$N$30+CC26*Basics!$N$31+CE26*Basics!$N$32)/CG26)</f>
        <v>0</v>
      </c>
      <c r="V26" s="249"/>
      <c r="W26" s="249"/>
      <c r="X26" s="249"/>
      <c r="Y26" s="249">
        <f>IF(R26&gt;20,R26+50,LOOKUP(R26,Data!I$3:I$23,Data!J$3:J$23))</f>
        <v>0</v>
      </c>
      <c r="Z26" s="249"/>
      <c r="AA26" s="249"/>
      <c r="AB26" s="249"/>
      <c r="AC26" s="274"/>
      <c r="AD26" s="274"/>
      <c r="AE26" s="274"/>
      <c r="AF26" s="249">
        <f t="shared" si="0"/>
        <v>0</v>
      </c>
      <c r="AG26" s="249"/>
      <c r="AH26" s="249"/>
      <c r="AI26" s="249">
        <f>LOOKUP(AF26,Data!A$3:A$18,Data!B$3:B$18)</f>
        <v>40</v>
      </c>
      <c r="AJ26" s="196"/>
      <c r="AK26" s="196"/>
      <c r="AL26" s="68"/>
      <c r="AM26" s="249"/>
      <c r="AN26" s="249"/>
      <c r="AO26" s="249"/>
      <c r="AP26" s="249"/>
      <c r="AQ26" s="249"/>
      <c r="AR26" s="68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>
        <v>2</v>
      </c>
      <c r="BJ26" s="249"/>
      <c r="BK26" s="249">
        <v>2</v>
      </c>
      <c r="BL26" s="249"/>
      <c r="BM26" s="249"/>
      <c r="BN26" s="249"/>
      <c r="BO26" s="249">
        <v>2</v>
      </c>
      <c r="BP26" s="249"/>
      <c r="BQ26" s="249">
        <v>2</v>
      </c>
      <c r="BR26" s="249"/>
      <c r="BS26" s="249">
        <v>2</v>
      </c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>
        <f t="shared" si="1"/>
        <v>10</v>
      </c>
      <c r="CH26" s="249"/>
    </row>
    <row r="27" spans="2:86" ht="12" customHeight="1">
      <c r="B27" s="249" t="s">
        <v>316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 t="s">
        <v>317</v>
      </c>
      <c r="M27" s="249"/>
      <c r="N27" s="249"/>
      <c r="O27" s="249"/>
      <c r="P27" s="249"/>
      <c r="Q27" s="249"/>
      <c r="R27" s="274"/>
      <c r="S27" s="274"/>
      <c r="T27" s="274"/>
      <c r="U27" s="249">
        <f>INT((AS27*Basics!$N$11+AU27*Basics!$N$12+AW27*Basics!$N$13+AY27*Basics!$N$14+BA27*Basics!$N$15+BC27*Basics!$N$16+BE27*Basics!$N$17+BG27*Basics!$N$19+BI27*Basics!$N$20+BK27*Basics!$N$21+BM27*Basics!$N$22+BO27*Basics!$N$23+BQ27*Basics!$N$24+BS27*Basics!$N$25+BU27*Basics!$N$27+BW27*Basics!$N$28+BY27*Basics!$N$29+CA27*Basics!$N$30+CC27*Basics!$N$31+CE27*Basics!$N$32)/CG27)</f>
        <v>0</v>
      </c>
      <c r="V27" s="249"/>
      <c r="W27" s="249"/>
      <c r="X27" s="249"/>
      <c r="Y27" s="249">
        <f>IF(R27&gt;20,R27+50,LOOKUP(R27,Data!I$3:I$23,Data!J$3:J$23))</f>
        <v>0</v>
      </c>
      <c r="Z27" s="249"/>
      <c r="AA27" s="249"/>
      <c r="AB27" s="249"/>
      <c r="AC27" s="274"/>
      <c r="AD27" s="274"/>
      <c r="AE27" s="274"/>
      <c r="AF27" s="249">
        <f t="shared" si="0"/>
        <v>0</v>
      </c>
      <c r="AG27" s="249"/>
      <c r="AH27" s="249"/>
      <c r="AI27" s="249">
        <f>LOOKUP(AF27,Data!A$3:A$18,Data!B$3:B$18)</f>
        <v>40</v>
      </c>
      <c r="AJ27" s="196"/>
      <c r="AK27" s="196"/>
      <c r="AL27" s="68"/>
      <c r="AM27" s="249"/>
      <c r="AN27" s="249"/>
      <c r="AO27" s="249"/>
      <c r="AP27" s="249"/>
      <c r="AQ27" s="249"/>
      <c r="AR27" s="68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>
        <v>2</v>
      </c>
      <c r="BJ27" s="249"/>
      <c r="BK27" s="249"/>
      <c r="BL27" s="249"/>
      <c r="BM27" s="249"/>
      <c r="BN27" s="249"/>
      <c r="BO27" s="249">
        <v>4</v>
      </c>
      <c r="BP27" s="249"/>
      <c r="BQ27" s="249"/>
      <c r="BR27" s="249"/>
      <c r="BS27" s="249">
        <v>4</v>
      </c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>
        <f t="shared" si="1"/>
        <v>10</v>
      </c>
      <c r="CH27" s="249"/>
    </row>
    <row r="28" spans="2:86" ht="12" customHeight="1">
      <c r="B28" s="249" t="s">
        <v>318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 t="s">
        <v>317</v>
      </c>
      <c r="M28" s="249"/>
      <c r="N28" s="249"/>
      <c r="O28" s="249"/>
      <c r="P28" s="249"/>
      <c r="Q28" s="249"/>
      <c r="R28" s="274"/>
      <c r="S28" s="274"/>
      <c r="T28" s="274"/>
      <c r="U28" s="249">
        <f>INT((AS28*Basics!$N$11+AU28*Basics!$N$12+AW28*Basics!$N$13+AY28*Basics!$N$14+BA28*Basics!$N$15+BC28*Basics!$N$16+BE28*Basics!$N$17+BG28*Basics!$N$19+BI28*Basics!$N$20+BK28*Basics!$N$21+BM28*Basics!$N$22+BO28*Basics!$N$23+BQ28*Basics!$N$24+BS28*Basics!$N$25+BU28*Basics!$N$27+BW28*Basics!$N$28+BY28*Basics!$N$29+CA28*Basics!$N$30+CC28*Basics!$N$31+CE28*Basics!$N$32)/CG28)</f>
        <v>0</v>
      </c>
      <c r="V28" s="249"/>
      <c r="W28" s="249"/>
      <c r="X28" s="249"/>
      <c r="Y28" s="249">
        <f>IF(R28&gt;20,R28+50,LOOKUP(R28,Data!I$3:I$23,Data!J$3:J$23))</f>
        <v>0</v>
      </c>
      <c r="Z28" s="249"/>
      <c r="AA28" s="249"/>
      <c r="AB28" s="249"/>
      <c r="AC28" s="274"/>
      <c r="AD28" s="274"/>
      <c r="AE28" s="274"/>
      <c r="AF28" s="249">
        <f t="shared" si="0"/>
        <v>0</v>
      </c>
      <c r="AG28" s="249"/>
      <c r="AH28" s="249"/>
      <c r="AI28" s="249">
        <f>LOOKUP(AF28,Data!A$3:A$18,Data!B$3:B$18)</f>
        <v>40</v>
      </c>
      <c r="AJ28" s="196"/>
      <c r="AK28" s="196"/>
      <c r="AL28" s="68"/>
      <c r="AM28" s="249"/>
      <c r="AN28" s="249"/>
      <c r="AO28" s="249"/>
      <c r="AP28" s="249"/>
      <c r="AQ28" s="249"/>
      <c r="AR28" s="68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>
        <v>2</v>
      </c>
      <c r="BN28" s="249"/>
      <c r="BO28" s="249">
        <v>4</v>
      </c>
      <c r="BP28" s="249"/>
      <c r="BQ28" s="249"/>
      <c r="BR28" s="249"/>
      <c r="BS28" s="249">
        <v>4</v>
      </c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>
        <f t="shared" si="1"/>
        <v>10</v>
      </c>
      <c r="CH28" s="249"/>
    </row>
    <row r="29" spans="2:86" ht="12" customHeight="1">
      <c r="B29" s="249" t="s">
        <v>319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 t="s">
        <v>317</v>
      </c>
      <c r="M29" s="249"/>
      <c r="N29" s="249"/>
      <c r="O29" s="249"/>
      <c r="P29" s="249"/>
      <c r="Q29" s="249"/>
      <c r="R29" s="274"/>
      <c r="S29" s="274"/>
      <c r="T29" s="274"/>
      <c r="U29" s="249">
        <f>INT((AS29*Basics!$N$11+AU29*Basics!$N$12+AW29*Basics!$N$13+AY29*Basics!$N$14+BA29*Basics!$N$15+BC29*Basics!$N$16+BE29*Basics!$N$17+BG29*Basics!$N$19+BI29*Basics!$N$20+BK29*Basics!$N$21+BM29*Basics!$N$22+BO29*Basics!$N$23+BQ29*Basics!$N$24+BS29*Basics!$N$25+BU29*Basics!$N$27+BW29*Basics!$N$28+BY29*Basics!$N$29+CA29*Basics!$N$30+CC29*Basics!$N$31+CE29*Basics!$N$32)/CG29)</f>
        <v>0</v>
      </c>
      <c r="V29" s="249"/>
      <c r="W29" s="249"/>
      <c r="X29" s="249"/>
      <c r="Y29" s="249">
        <f>IF(R29&gt;20,R29+50,LOOKUP(R29,Data!I$3:I$23,Data!J$3:J$23))</f>
        <v>0</v>
      </c>
      <c r="Z29" s="249"/>
      <c r="AA29" s="249"/>
      <c r="AB29" s="249"/>
      <c r="AC29" s="274"/>
      <c r="AD29" s="274"/>
      <c r="AE29" s="274"/>
      <c r="AF29" s="249">
        <f>U29+Y29+AC29</f>
        <v>0</v>
      </c>
      <c r="AG29" s="249"/>
      <c r="AH29" s="249"/>
      <c r="AI29" s="249">
        <f>LOOKUP(AF29,Data!A$3:A$18,Data!B$3:B$18)</f>
        <v>40</v>
      </c>
      <c r="AJ29" s="196"/>
      <c r="AK29" s="196"/>
      <c r="AL29" s="68"/>
      <c r="AM29" s="249"/>
      <c r="AN29" s="249"/>
      <c r="AO29" s="249"/>
      <c r="AP29" s="249"/>
      <c r="AQ29" s="249"/>
      <c r="AR29" s="68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>
        <v>2</v>
      </c>
      <c r="BN29" s="249"/>
      <c r="BO29" s="249">
        <v>6</v>
      </c>
      <c r="BP29" s="249"/>
      <c r="BQ29" s="249"/>
      <c r="BR29" s="249"/>
      <c r="BS29" s="249">
        <v>2</v>
      </c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>
        <f>SUM(AS29:CF29)</f>
        <v>10</v>
      </c>
      <c r="CH29" s="249"/>
    </row>
    <row r="30" spans="2:86" ht="12" customHeight="1">
      <c r="B30" s="249" t="s">
        <v>320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 t="s">
        <v>317</v>
      </c>
      <c r="M30" s="249"/>
      <c r="N30" s="249"/>
      <c r="O30" s="249"/>
      <c r="P30" s="249"/>
      <c r="Q30" s="249"/>
      <c r="R30" s="274"/>
      <c r="S30" s="274"/>
      <c r="T30" s="274"/>
      <c r="U30" s="249">
        <f>INT((AS30*Basics!$N$11+AU30*Basics!$N$12+AW30*Basics!$N$13+AY30*Basics!$N$14+BA30*Basics!$N$15+BC30*Basics!$N$16+BE30*Basics!$N$17+BG30*Basics!$N$19+BI30*Basics!$N$20+BK30*Basics!$N$21+BM30*Basics!$N$22+BO30*Basics!$N$23+BQ30*Basics!$N$24+BS30*Basics!$N$25+BU30*Basics!$N$27+BW30*Basics!$N$28+BY30*Basics!$N$29+CA30*Basics!$N$30+CC30*Basics!$N$31+CE30*Basics!$N$32)/CG30)</f>
        <v>0</v>
      </c>
      <c r="V30" s="249"/>
      <c r="W30" s="249"/>
      <c r="X30" s="249"/>
      <c r="Y30" s="249">
        <f>IF(R30&gt;20,R30+50,LOOKUP(R30,Data!I$3:I$23,Data!J$3:J$23))</f>
        <v>0</v>
      </c>
      <c r="Z30" s="249"/>
      <c r="AA30" s="249"/>
      <c r="AB30" s="249"/>
      <c r="AC30" s="274"/>
      <c r="AD30" s="274"/>
      <c r="AE30" s="274"/>
      <c r="AF30" s="249">
        <f>U30+Y30+AC30</f>
        <v>0</v>
      </c>
      <c r="AG30" s="249"/>
      <c r="AH30" s="249"/>
      <c r="AI30" s="249">
        <f>LOOKUP(AF30,Data!A$3:A$18,Data!B$3:B$18)</f>
        <v>40</v>
      </c>
      <c r="AJ30" s="196"/>
      <c r="AK30" s="196"/>
      <c r="AL30" s="68"/>
      <c r="AM30" s="249"/>
      <c r="AN30" s="249"/>
      <c r="AO30" s="249"/>
      <c r="AP30" s="249"/>
      <c r="AQ30" s="249"/>
      <c r="AR30" s="68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>
        <v>2</v>
      </c>
      <c r="BJ30" s="249"/>
      <c r="BK30" s="249"/>
      <c r="BL30" s="249"/>
      <c r="BM30" s="249">
        <v>2</v>
      </c>
      <c r="BN30" s="249"/>
      <c r="BO30" s="249">
        <v>2</v>
      </c>
      <c r="BP30" s="249"/>
      <c r="BQ30" s="249"/>
      <c r="BR30" s="249"/>
      <c r="BS30" s="249">
        <v>2</v>
      </c>
      <c r="BT30" s="249"/>
      <c r="BU30" s="249">
        <v>2</v>
      </c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>
        <f>SUM(AS30:CF30)</f>
        <v>10</v>
      </c>
      <c r="CH30" s="249"/>
    </row>
    <row r="31" spans="2:86" ht="12" customHeight="1">
      <c r="B31" s="249" t="s">
        <v>321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 t="s">
        <v>317</v>
      </c>
      <c r="M31" s="249"/>
      <c r="N31" s="249"/>
      <c r="O31" s="249"/>
      <c r="P31" s="249"/>
      <c r="Q31" s="249"/>
      <c r="R31" s="274"/>
      <c r="S31" s="274"/>
      <c r="T31" s="274"/>
      <c r="U31" s="249">
        <f>INT((AS31*Basics!$N$11+AU31*Basics!$N$12+AW31*Basics!$N$13+AY31*Basics!$N$14+BA31*Basics!$N$15+BC31*Basics!$N$16+BE31*Basics!$N$17+BG31*Basics!$N$19+BI31*Basics!$N$20+BK31*Basics!$N$21+BM31*Basics!$N$22+BO31*Basics!$N$23+BQ31*Basics!$N$24+BS31*Basics!$N$25+BU31*Basics!$N$27+BW31*Basics!$N$28+BY31*Basics!$N$29+CA31*Basics!$N$30+CC31*Basics!$N$31+CE31*Basics!$N$32)/CG31)</f>
        <v>0</v>
      </c>
      <c r="V31" s="249"/>
      <c r="W31" s="249"/>
      <c r="X31" s="249"/>
      <c r="Y31" s="249">
        <f>IF(R31&gt;20,R31+50,LOOKUP(R31,Data!I$3:I$23,Data!J$3:J$23))</f>
        <v>0</v>
      </c>
      <c r="Z31" s="249"/>
      <c r="AA31" s="249"/>
      <c r="AB31" s="249"/>
      <c r="AC31" s="274"/>
      <c r="AD31" s="274"/>
      <c r="AE31" s="274"/>
      <c r="AF31" s="249">
        <f t="shared" si="0"/>
        <v>0</v>
      </c>
      <c r="AG31" s="249"/>
      <c r="AH31" s="249"/>
      <c r="AI31" s="249">
        <f>LOOKUP(AF31,Data!A$3:A$18,Data!B$3:B$18)</f>
        <v>40</v>
      </c>
      <c r="AJ31" s="196"/>
      <c r="AK31" s="196"/>
      <c r="AL31" s="68"/>
      <c r="AM31" s="249"/>
      <c r="AN31" s="249"/>
      <c r="AO31" s="249"/>
      <c r="AP31" s="249"/>
      <c r="AQ31" s="249"/>
      <c r="AR31" s="68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>
        <v>2</v>
      </c>
      <c r="BJ31" s="249"/>
      <c r="BK31" s="249">
        <v>2</v>
      </c>
      <c r="BL31" s="249"/>
      <c r="BM31" s="249"/>
      <c r="BN31" s="249"/>
      <c r="BO31" s="249">
        <v>2</v>
      </c>
      <c r="BP31" s="249"/>
      <c r="BQ31" s="249">
        <v>2</v>
      </c>
      <c r="BR31" s="249"/>
      <c r="BS31" s="249">
        <v>2</v>
      </c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>
        <f t="shared" si="1"/>
        <v>10</v>
      </c>
      <c r="CH31" s="249"/>
    </row>
    <row r="32" spans="2:86" ht="12" customHeight="1">
      <c r="B32" s="249" t="s">
        <v>322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 t="s">
        <v>317</v>
      </c>
      <c r="M32" s="249"/>
      <c r="N32" s="249"/>
      <c r="O32" s="249"/>
      <c r="P32" s="249"/>
      <c r="Q32" s="249"/>
      <c r="R32" s="274"/>
      <c r="S32" s="274"/>
      <c r="T32" s="274"/>
      <c r="U32" s="249">
        <f>INT((AS32*Basics!$N$11+AU32*Basics!$N$12+AW32*Basics!$N$13+AY32*Basics!$N$14+BA32*Basics!$N$15+BC32*Basics!$N$16+BE32*Basics!$N$17+BG32*Basics!$N$19+BI32*Basics!$N$20+BK32*Basics!$N$21+BM32*Basics!$N$22+BO32*Basics!$N$23+BQ32*Basics!$N$24+BS32*Basics!$N$25+BU32*Basics!$N$27+BW32*Basics!$N$28+BY32*Basics!$N$29+CA32*Basics!$N$30+CC32*Basics!$N$31+CE32*Basics!$N$32)/CG32)</f>
        <v>0</v>
      </c>
      <c r="V32" s="249"/>
      <c r="W32" s="249"/>
      <c r="X32" s="249"/>
      <c r="Y32" s="249">
        <f>IF(R32&gt;20,R32+50,LOOKUP(R32,Data!I$3:I$23,Data!J$3:J$23))</f>
        <v>0</v>
      </c>
      <c r="Z32" s="249"/>
      <c r="AA32" s="249"/>
      <c r="AB32" s="249"/>
      <c r="AC32" s="274"/>
      <c r="AD32" s="274"/>
      <c r="AE32" s="274"/>
      <c r="AF32" s="249">
        <f t="shared" si="0"/>
        <v>0</v>
      </c>
      <c r="AG32" s="249"/>
      <c r="AH32" s="249"/>
      <c r="AI32" s="249">
        <f>LOOKUP(AF32,Data!A$3:A$18,Data!B$3:B$18)</f>
        <v>40</v>
      </c>
      <c r="AJ32" s="196"/>
      <c r="AK32" s="196"/>
      <c r="AL32" s="68"/>
      <c r="AM32" s="249"/>
      <c r="AN32" s="249"/>
      <c r="AO32" s="249"/>
      <c r="AP32" s="249"/>
      <c r="AQ32" s="249"/>
      <c r="AR32" s="68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>
        <v>2</v>
      </c>
      <c r="BL32" s="249"/>
      <c r="BM32" s="249"/>
      <c r="BN32" s="249"/>
      <c r="BO32" s="249">
        <v>2</v>
      </c>
      <c r="BP32" s="249"/>
      <c r="BQ32" s="249"/>
      <c r="BR32" s="249"/>
      <c r="BS32" s="249">
        <v>6</v>
      </c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>
        <f t="shared" si="1"/>
        <v>10</v>
      </c>
      <c r="CH32" s="249"/>
    </row>
    <row r="33" spans="2:86" ht="12" customHeight="1">
      <c r="B33" s="249" t="s">
        <v>323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 t="s">
        <v>317</v>
      </c>
      <c r="M33" s="249"/>
      <c r="N33" s="249"/>
      <c r="O33" s="249"/>
      <c r="P33" s="249"/>
      <c r="Q33" s="249"/>
      <c r="R33" s="274"/>
      <c r="S33" s="274"/>
      <c r="T33" s="274"/>
      <c r="U33" s="249">
        <f>INT((AS33*Basics!$N$11+AU33*Basics!$N$12+AW33*Basics!$N$13+AY33*Basics!$N$14+BA33*Basics!$N$15+BC33*Basics!$N$16+BE33*Basics!$N$17+BG33*Basics!$N$19+BI33*Basics!$N$20+BK33*Basics!$N$21+BM33*Basics!$N$22+BO33*Basics!$N$23+BQ33*Basics!$N$24+BS33*Basics!$N$25+BU33*Basics!$N$27+BW33*Basics!$N$28+BY33*Basics!$N$29+CA33*Basics!$N$30+CC33*Basics!$N$31+CE33*Basics!$N$32)/CG33)</f>
        <v>0</v>
      </c>
      <c r="V33" s="249"/>
      <c r="W33" s="249"/>
      <c r="X33" s="249"/>
      <c r="Y33" s="249">
        <f>IF(R33&gt;20,R33+50,LOOKUP(R33,Data!I$3:I$23,Data!J$3:J$23))</f>
        <v>0</v>
      </c>
      <c r="Z33" s="249"/>
      <c r="AA33" s="249"/>
      <c r="AB33" s="249"/>
      <c r="AC33" s="274"/>
      <c r="AD33" s="274"/>
      <c r="AE33" s="274"/>
      <c r="AF33" s="249">
        <f t="shared" si="0"/>
        <v>0</v>
      </c>
      <c r="AG33" s="249"/>
      <c r="AH33" s="249"/>
      <c r="AI33" s="249">
        <f>LOOKUP(AF33,Data!A$3:A$18,Data!B$3:B$18)</f>
        <v>40</v>
      </c>
      <c r="AJ33" s="196"/>
      <c r="AK33" s="196"/>
      <c r="AL33" s="68"/>
      <c r="AM33" s="249"/>
      <c r="AN33" s="249"/>
      <c r="AO33" s="249"/>
      <c r="AP33" s="249"/>
      <c r="AQ33" s="249"/>
      <c r="AR33" s="68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>
        <v>2</v>
      </c>
      <c r="BJ33" s="249"/>
      <c r="BK33" s="249"/>
      <c r="BL33" s="249"/>
      <c r="BM33" s="249">
        <v>2</v>
      </c>
      <c r="BN33" s="249"/>
      <c r="BO33" s="249">
        <v>4</v>
      </c>
      <c r="BP33" s="249"/>
      <c r="BQ33" s="249">
        <v>2</v>
      </c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>
        <f t="shared" si="1"/>
        <v>10</v>
      </c>
      <c r="CH33" s="249"/>
    </row>
    <row r="34" spans="2:86" ht="12" customHeight="1">
      <c r="B34" s="249" t="s">
        <v>324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 t="s">
        <v>317</v>
      </c>
      <c r="M34" s="249"/>
      <c r="N34" s="249"/>
      <c r="O34" s="249"/>
      <c r="P34" s="249"/>
      <c r="Q34" s="249"/>
      <c r="R34" s="274"/>
      <c r="S34" s="274"/>
      <c r="T34" s="274"/>
      <c r="U34" s="249">
        <f>INT((AS34*Basics!$N$11+AU34*Basics!$N$12+AW34*Basics!$N$13+AY34*Basics!$N$14+BA34*Basics!$N$15+BC34*Basics!$N$16+BE34*Basics!$N$17+BG34*Basics!$N$19+BI34*Basics!$N$20+BK34*Basics!$N$21+BM34*Basics!$N$22+BO34*Basics!$N$23+BQ34*Basics!$N$24+BS34*Basics!$N$25+BU34*Basics!$N$27+BW34*Basics!$N$28+BY34*Basics!$N$29+CA34*Basics!$N$30+CC34*Basics!$N$31+CE34*Basics!$N$32)/CG34)</f>
        <v>0</v>
      </c>
      <c r="V34" s="249"/>
      <c r="W34" s="249"/>
      <c r="X34" s="249"/>
      <c r="Y34" s="249">
        <f>IF(R34&gt;20,R34+50,LOOKUP(R34,Data!I$3:I$23,Data!J$3:J$23))</f>
        <v>0</v>
      </c>
      <c r="Z34" s="249"/>
      <c r="AA34" s="249"/>
      <c r="AB34" s="249"/>
      <c r="AC34" s="274"/>
      <c r="AD34" s="274"/>
      <c r="AE34" s="274"/>
      <c r="AF34" s="249">
        <f t="shared" si="0"/>
        <v>0</v>
      </c>
      <c r="AG34" s="249"/>
      <c r="AH34" s="249"/>
      <c r="AI34" s="249">
        <f>LOOKUP(AF34,Data!A$3:A$18,Data!B$3:B$18)</f>
        <v>40</v>
      </c>
      <c r="AJ34" s="196"/>
      <c r="AK34" s="196"/>
      <c r="AL34" s="68"/>
      <c r="AM34" s="249"/>
      <c r="AN34" s="249"/>
      <c r="AO34" s="249"/>
      <c r="AP34" s="249"/>
      <c r="AQ34" s="249"/>
      <c r="AR34" s="68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>
        <v>4</v>
      </c>
      <c r="BJ34" s="249"/>
      <c r="BK34" s="249"/>
      <c r="BL34" s="249"/>
      <c r="BM34" s="249"/>
      <c r="BN34" s="249"/>
      <c r="BO34" s="249">
        <v>4</v>
      </c>
      <c r="BP34" s="249"/>
      <c r="BQ34" s="249">
        <v>1</v>
      </c>
      <c r="BR34" s="249"/>
      <c r="BS34" s="249">
        <v>1</v>
      </c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>
        <f t="shared" si="1"/>
        <v>10</v>
      </c>
      <c r="CH34" s="249"/>
    </row>
    <row r="35" spans="2:86" ht="12" customHeight="1">
      <c r="B35" s="249" t="s">
        <v>325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 t="s">
        <v>317</v>
      </c>
      <c r="M35" s="249"/>
      <c r="N35" s="249"/>
      <c r="O35" s="249"/>
      <c r="P35" s="249"/>
      <c r="Q35" s="249"/>
      <c r="R35" s="274"/>
      <c r="S35" s="274"/>
      <c r="T35" s="274"/>
      <c r="U35" s="249">
        <f>INT((AS35*Basics!$N$11+AU35*Basics!$N$12+AW35*Basics!$N$13+AY35*Basics!$N$14+BA35*Basics!$N$15+BC35*Basics!$N$16+BE35*Basics!$N$17+BG35*Basics!$N$19+BI35*Basics!$N$20+BK35*Basics!$N$21+BM35*Basics!$N$22+BO35*Basics!$N$23+BQ35*Basics!$N$24+BS35*Basics!$N$25+BU35*Basics!$N$27+BW35*Basics!$N$28+BY35*Basics!$N$29+CA35*Basics!$N$30+CC35*Basics!$N$31+CE35*Basics!$N$32)/CG35)</f>
        <v>0</v>
      </c>
      <c r="V35" s="249"/>
      <c r="W35" s="249"/>
      <c r="X35" s="249"/>
      <c r="Y35" s="249">
        <f>IF(R35&gt;20,R35+50,LOOKUP(R35,Data!I$3:I$23,Data!J$3:J$23))</f>
        <v>0</v>
      </c>
      <c r="Z35" s="249"/>
      <c r="AA35" s="249"/>
      <c r="AB35" s="249"/>
      <c r="AC35" s="274"/>
      <c r="AD35" s="274"/>
      <c r="AE35" s="274"/>
      <c r="AF35" s="249">
        <f t="shared" si="0"/>
        <v>0</v>
      </c>
      <c r="AG35" s="249"/>
      <c r="AH35" s="249"/>
      <c r="AI35" s="249">
        <f>LOOKUP(AF35,Data!A$3:A$18,Data!B$3:B$18)</f>
        <v>40</v>
      </c>
      <c r="AJ35" s="196"/>
      <c r="AK35" s="196"/>
      <c r="AL35" s="68"/>
      <c r="AM35" s="249"/>
      <c r="AN35" s="249"/>
      <c r="AO35" s="249"/>
      <c r="AP35" s="249"/>
      <c r="AQ35" s="249"/>
      <c r="AR35" s="68"/>
      <c r="AS35" s="249"/>
      <c r="AT35" s="249"/>
      <c r="AU35" s="249"/>
      <c r="AV35" s="249"/>
      <c r="AW35" s="249"/>
      <c r="AX35" s="249"/>
      <c r="AY35" s="249"/>
      <c r="AZ35" s="249"/>
      <c r="BA35" s="249">
        <v>4</v>
      </c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>
        <v>6</v>
      </c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>
        <f t="shared" si="1"/>
        <v>10</v>
      </c>
      <c r="CH35" s="249"/>
    </row>
    <row r="36" spans="2:86" ht="12" customHeight="1">
      <c r="B36" s="249" t="s">
        <v>326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 t="s">
        <v>317</v>
      </c>
      <c r="M36" s="249"/>
      <c r="N36" s="249"/>
      <c r="O36" s="249"/>
      <c r="P36" s="249"/>
      <c r="Q36" s="249"/>
      <c r="R36" s="274"/>
      <c r="S36" s="274"/>
      <c r="T36" s="274"/>
      <c r="U36" s="249">
        <f>INT((AS36*Basics!$N$11+AU36*Basics!$N$12+AW36*Basics!$N$13+AY36*Basics!$N$14+BA36*Basics!$N$15+BC36*Basics!$N$16+BE36*Basics!$N$17+BG36*Basics!$N$19+BI36*Basics!$N$20+BK36*Basics!$N$21+BM36*Basics!$N$22+BO36*Basics!$N$23+BQ36*Basics!$N$24+BS36*Basics!$N$25+BU36*Basics!$N$27+BW36*Basics!$N$28+BY36*Basics!$N$29+CA36*Basics!$N$30+CC36*Basics!$N$31+CE36*Basics!$N$32)/CG36)</f>
        <v>0</v>
      </c>
      <c r="V36" s="249"/>
      <c r="W36" s="249"/>
      <c r="X36" s="249"/>
      <c r="Y36" s="249">
        <f>IF(R36&gt;20,R36+50,LOOKUP(R36,Data!I$3:I$23,Data!J$3:J$23))</f>
        <v>0</v>
      </c>
      <c r="Z36" s="249"/>
      <c r="AA36" s="249"/>
      <c r="AB36" s="249"/>
      <c r="AC36" s="274"/>
      <c r="AD36" s="274"/>
      <c r="AE36" s="274"/>
      <c r="AF36" s="249">
        <f t="shared" si="0"/>
        <v>0</v>
      </c>
      <c r="AG36" s="249"/>
      <c r="AH36" s="249"/>
      <c r="AI36" s="249">
        <f>LOOKUP(AF36,Data!A$3:A$18,Data!B$3:B$18)</f>
        <v>40</v>
      </c>
      <c r="AJ36" s="196"/>
      <c r="AK36" s="196"/>
      <c r="AL36" s="68"/>
      <c r="AM36" s="249"/>
      <c r="AN36" s="249"/>
      <c r="AO36" s="249"/>
      <c r="AP36" s="249"/>
      <c r="AQ36" s="249"/>
      <c r="AR36" s="68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>
        <v>4</v>
      </c>
      <c r="BJ36" s="249"/>
      <c r="BK36" s="249"/>
      <c r="BL36" s="249"/>
      <c r="BM36" s="249">
        <v>4</v>
      </c>
      <c r="BN36" s="249"/>
      <c r="BO36" s="249"/>
      <c r="BP36" s="249"/>
      <c r="BQ36" s="249">
        <v>1</v>
      </c>
      <c r="BR36" s="249"/>
      <c r="BS36" s="249">
        <v>1</v>
      </c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>
        <f t="shared" si="1"/>
        <v>10</v>
      </c>
      <c r="CH36" s="249"/>
    </row>
    <row r="37" spans="2:86" ht="12" customHeight="1">
      <c r="B37" s="249" t="s">
        <v>327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 t="s">
        <v>309</v>
      </c>
      <c r="M37" s="249"/>
      <c r="N37" s="249"/>
      <c r="O37" s="249"/>
      <c r="P37" s="249"/>
      <c r="Q37" s="249"/>
      <c r="R37" s="274"/>
      <c r="S37" s="274"/>
      <c r="T37" s="274"/>
      <c r="U37" s="249">
        <f>INT((AS37*Basics!$N$11+AU37*Basics!$N$12+AW37*Basics!$N$13+AY37*Basics!$N$14+BA37*Basics!$N$15+BC37*Basics!$N$16+BE37*Basics!$N$17+BG37*Basics!$N$19+BI37*Basics!$N$20+BK37*Basics!$N$21+BM37*Basics!$N$22+BO37*Basics!$N$23+BQ37*Basics!$N$24+BS37*Basics!$N$25+BU37*Basics!$N$27+BW37*Basics!$N$28+BY37*Basics!$N$29+CA37*Basics!$N$30+CC37*Basics!$N$31+CE37*Basics!$N$32)/CG37)</f>
        <v>0</v>
      </c>
      <c r="V37" s="249"/>
      <c r="W37" s="249"/>
      <c r="X37" s="249"/>
      <c r="Y37" s="249">
        <f>IF(R37&gt;20,R37+50,LOOKUP(R37,Data!I$3:I$23,Data!J$3:J$23))</f>
        <v>0</v>
      </c>
      <c r="Z37" s="249"/>
      <c r="AA37" s="249"/>
      <c r="AB37" s="249"/>
      <c r="AC37" s="274"/>
      <c r="AD37" s="274"/>
      <c r="AE37" s="274"/>
      <c r="AF37" s="249">
        <f t="shared" si="0"/>
        <v>0</v>
      </c>
      <c r="AG37" s="249"/>
      <c r="AH37" s="249"/>
      <c r="AI37" s="249">
        <f>LOOKUP(AF37,Data!A$3:A$18,Data!B$3:B$18)</f>
        <v>40</v>
      </c>
      <c r="AJ37" s="196"/>
      <c r="AK37" s="196"/>
      <c r="AL37" s="68"/>
      <c r="AM37" s="249"/>
      <c r="AN37" s="249"/>
      <c r="AO37" s="249"/>
      <c r="AP37" s="249"/>
      <c r="AQ37" s="249"/>
      <c r="AR37" s="68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>
        <v>3</v>
      </c>
      <c r="BP37" s="249"/>
      <c r="BQ37" s="249">
        <v>2</v>
      </c>
      <c r="BR37" s="249"/>
      <c r="BS37" s="249">
        <v>5</v>
      </c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>
        <f t="shared" si="1"/>
        <v>10</v>
      </c>
      <c r="CH37" s="249"/>
    </row>
    <row r="38" spans="2:86" ht="12" customHeight="1">
      <c r="B38" s="249" t="s">
        <v>548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 t="s">
        <v>309</v>
      </c>
      <c r="M38" s="249"/>
      <c r="N38" s="249"/>
      <c r="O38" s="249"/>
      <c r="P38" s="249"/>
      <c r="Q38" s="249"/>
      <c r="R38" s="274"/>
      <c r="S38" s="274"/>
      <c r="T38" s="274"/>
      <c r="U38" s="249">
        <f>INT((AS38*Basics!$N$11+AU38*Basics!$N$12+AW38*Basics!$N$13+AY38*Basics!$N$14+BA38*Basics!$N$15+BC38*Basics!$N$16+BE38*Basics!$N$17+BG38*Basics!$N$19+BI38*Basics!$N$20+BK38*Basics!$N$21+BM38*Basics!$N$22+BO38*Basics!$N$23+BQ38*Basics!$N$24+BS38*Basics!$N$25+BU38*Basics!$N$27+BW38*Basics!$N$28+BY38*Basics!$N$29+CA38*Basics!$N$30+CC38*Basics!$N$31+CE38*Basics!$N$32)/CG38)</f>
        <v>0</v>
      </c>
      <c r="V38" s="249"/>
      <c r="W38" s="249"/>
      <c r="X38" s="249"/>
      <c r="Y38" s="249">
        <f>IF(R38&gt;20,R38+50,LOOKUP(R38,Data!I$3:I$23,Data!J$3:J$23))</f>
        <v>0</v>
      </c>
      <c r="Z38" s="249"/>
      <c r="AA38" s="249"/>
      <c r="AB38" s="249"/>
      <c r="AC38" s="274"/>
      <c r="AD38" s="274"/>
      <c r="AE38" s="274"/>
      <c r="AF38" s="249">
        <f>U38+Y38+AC38</f>
        <v>0</v>
      </c>
      <c r="AG38" s="249"/>
      <c r="AH38" s="249"/>
      <c r="AI38" s="249">
        <f>LOOKUP(AF38,Data!A$3:A$18,Data!B$3:B$18)</f>
        <v>40</v>
      </c>
      <c r="AJ38" s="196"/>
      <c r="AK38" s="196"/>
      <c r="AL38" s="68"/>
      <c r="AM38" s="249"/>
      <c r="AN38" s="249"/>
      <c r="AO38" s="249"/>
      <c r="AP38" s="249"/>
      <c r="AQ38" s="249"/>
      <c r="AR38" s="68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>
        <v>3</v>
      </c>
      <c r="BJ38" s="249"/>
      <c r="BK38" s="249"/>
      <c r="BL38" s="249"/>
      <c r="BM38" s="249">
        <v>2</v>
      </c>
      <c r="BN38" s="249"/>
      <c r="BO38" s="249">
        <v>3</v>
      </c>
      <c r="BP38" s="249"/>
      <c r="BQ38" s="249"/>
      <c r="BR38" s="249"/>
      <c r="BS38" s="249">
        <v>2</v>
      </c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>
        <f>SUM(AS38:CF38)</f>
        <v>10</v>
      </c>
      <c r="CH38" s="249"/>
    </row>
    <row r="39" spans="2:86" ht="12" customHeight="1">
      <c r="B39" s="249" t="s">
        <v>549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 t="s">
        <v>550</v>
      </c>
      <c r="M39" s="249"/>
      <c r="N39" s="249"/>
      <c r="O39" s="249"/>
      <c r="P39" s="249"/>
      <c r="Q39" s="249"/>
      <c r="R39" s="274"/>
      <c r="S39" s="274"/>
      <c r="T39" s="274"/>
      <c r="U39" s="249">
        <f>INT((AS39*Basics!$N$11+AU39*Basics!$N$12+AW39*Basics!$N$13+AY39*Basics!$N$14+BA39*Basics!$N$15+BC39*Basics!$N$16+BE39*Basics!$N$17+BG39*Basics!$N$19+BI39*Basics!$N$20+BK39*Basics!$N$21+BM39*Basics!$N$22+BO39*Basics!$N$23+BQ39*Basics!$N$24+BS39*Basics!$N$25+BU39*Basics!$N$27+BW39*Basics!$N$28+BY39*Basics!$N$29+CA39*Basics!$N$30+CC39*Basics!$N$31+CE39*Basics!$N$32)/CG39)</f>
        <v>0</v>
      </c>
      <c r="V39" s="249"/>
      <c r="W39" s="249"/>
      <c r="X39" s="249"/>
      <c r="Y39" s="249">
        <f>IF(R39&gt;20,R39+50,LOOKUP(R39,Data!I$3:I$23,Data!J$3:J$23))</f>
        <v>0</v>
      </c>
      <c r="Z39" s="249"/>
      <c r="AA39" s="249"/>
      <c r="AB39" s="249"/>
      <c r="AC39" s="274"/>
      <c r="AD39" s="274"/>
      <c r="AE39" s="274"/>
      <c r="AF39" s="249">
        <f t="shared" si="0"/>
        <v>0</v>
      </c>
      <c r="AG39" s="249"/>
      <c r="AH39" s="249"/>
      <c r="AI39" s="249">
        <f>LOOKUP(AF39,Data!A$3:A$18,Data!B$3:B$18)</f>
        <v>40</v>
      </c>
      <c r="AJ39" s="196"/>
      <c r="AK39" s="196"/>
      <c r="AL39" s="68"/>
      <c r="AM39" s="249"/>
      <c r="AN39" s="249"/>
      <c r="AO39" s="249"/>
      <c r="AP39" s="249"/>
      <c r="AQ39" s="249"/>
      <c r="AR39" s="68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>
        <v>2</v>
      </c>
      <c r="BJ39" s="249"/>
      <c r="BK39" s="249"/>
      <c r="BL39" s="249"/>
      <c r="BM39" s="249">
        <v>2</v>
      </c>
      <c r="BN39" s="249"/>
      <c r="BO39" s="249">
        <v>4</v>
      </c>
      <c r="BP39" s="249"/>
      <c r="BQ39" s="249">
        <v>2</v>
      </c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>
        <f t="shared" si="1"/>
        <v>10</v>
      </c>
      <c r="CH39" s="249"/>
    </row>
    <row r="40" spans="2:86" ht="12" customHeight="1">
      <c r="B40" s="249" t="s">
        <v>551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 t="s">
        <v>309</v>
      </c>
      <c r="M40" s="249"/>
      <c r="N40" s="249"/>
      <c r="O40" s="249"/>
      <c r="P40" s="249"/>
      <c r="Q40" s="249"/>
      <c r="R40" s="274"/>
      <c r="S40" s="274"/>
      <c r="T40" s="274"/>
      <c r="U40" s="249">
        <f>INT((AS40*Basics!$N$11+AU40*Basics!$N$12+AW40*Basics!$N$13+AY40*Basics!$N$14+BA40*Basics!$N$15+BC40*Basics!$N$16+BE40*Basics!$N$17+BG40*Basics!$N$19+BI40*Basics!$N$20+BK40*Basics!$N$21+BM40*Basics!$N$22+BO40*Basics!$N$23+BQ40*Basics!$N$24+BS40*Basics!$N$25+BU40*Basics!$N$27+BW40*Basics!$N$28+BY40*Basics!$N$29+CA40*Basics!$N$30+CC40*Basics!$N$31+CE40*Basics!$N$32)/CG40)</f>
        <v>0</v>
      </c>
      <c r="V40" s="249"/>
      <c r="W40" s="249"/>
      <c r="X40" s="249"/>
      <c r="Y40" s="249">
        <f>IF(R40&gt;20,R40+50,LOOKUP(R40,Data!I$3:I$23,Data!J$3:J$23))</f>
        <v>0</v>
      </c>
      <c r="Z40" s="249"/>
      <c r="AA40" s="249"/>
      <c r="AB40" s="249"/>
      <c r="AC40" s="274"/>
      <c r="AD40" s="274"/>
      <c r="AE40" s="274"/>
      <c r="AF40" s="249">
        <f t="shared" si="0"/>
        <v>0</v>
      </c>
      <c r="AG40" s="249"/>
      <c r="AH40" s="249"/>
      <c r="AI40" s="249">
        <f>LOOKUP(AF40,Data!A$3:A$18,Data!B$3:B$18)</f>
        <v>40</v>
      </c>
      <c r="AJ40" s="196"/>
      <c r="AK40" s="196"/>
      <c r="AL40" s="68"/>
      <c r="AM40" s="249"/>
      <c r="AN40" s="249"/>
      <c r="AO40" s="249"/>
      <c r="AP40" s="249"/>
      <c r="AQ40" s="249"/>
      <c r="AR40" s="68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>
        <v>2</v>
      </c>
      <c r="BJ40" s="249"/>
      <c r="BK40" s="249"/>
      <c r="BL40" s="249"/>
      <c r="BM40" s="249"/>
      <c r="BN40" s="249"/>
      <c r="BO40" s="249">
        <v>4</v>
      </c>
      <c r="BP40" s="249"/>
      <c r="BQ40" s="249"/>
      <c r="BR40" s="249"/>
      <c r="BS40" s="249">
        <v>2</v>
      </c>
      <c r="BT40" s="249"/>
      <c r="BU40" s="249">
        <v>2</v>
      </c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>
        <f t="shared" si="1"/>
        <v>10</v>
      </c>
      <c r="CH40" s="249"/>
    </row>
    <row r="41" spans="2:86" ht="12" customHeight="1">
      <c r="B41" s="249" t="s">
        <v>553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 t="s">
        <v>554</v>
      </c>
      <c r="M41" s="249"/>
      <c r="N41" s="249"/>
      <c r="O41" s="249"/>
      <c r="P41" s="249"/>
      <c r="Q41" s="249"/>
      <c r="R41" s="274"/>
      <c r="S41" s="274"/>
      <c r="T41" s="274"/>
      <c r="U41" s="249">
        <f>INT((AS41*Basics!$N$11+AU41*Basics!$N$12+AW41*Basics!$N$13+AY41*Basics!$N$14+BA41*Basics!$N$15+BC41*Basics!$N$16+BE41*Basics!$N$17+BG41*Basics!$N$19+BI41*Basics!$N$20+BK41*Basics!$N$21+BM41*Basics!$N$22+BO41*Basics!$N$23+BQ41*Basics!$N$24+BS41*Basics!$N$25+BU41*Basics!$N$27+BW41*Basics!$N$28+BY41*Basics!$N$29+CA41*Basics!$N$30+CC41*Basics!$N$31+CE41*Basics!$N$32)/CG41)</f>
        <v>0</v>
      </c>
      <c r="V41" s="249"/>
      <c r="W41" s="249"/>
      <c r="X41" s="249"/>
      <c r="Y41" s="249">
        <f>IF(R41&gt;20,R41+50,LOOKUP(R41,Data!I$3:I$23,Data!J$3:J$23))</f>
        <v>0</v>
      </c>
      <c r="Z41" s="249"/>
      <c r="AA41" s="249"/>
      <c r="AB41" s="249"/>
      <c r="AC41" s="274"/>
      <c r="AD41" s="274"/>
      <c r="AE41" s="274"/>
      <c r="AF41" s="249">
        <f t="shared" si="0"/>
        <v>0</v>
      </c>
      <c r="AG41" s="249"/>
      <c r="AH41" s="249"/>
      <c r="AI41" s="249">
        <f>LOOKUP(AF41,Data!A$3:A$18,Data!B$3:B$18)</f>
        <v>40</v>
      </c>
      <c r="AJ41" s="196"/>
      <c r="AK41" s="196"/>
      <c r="AL41" s="68"/>
      <c r="AM41" s="249"/>
      <c r="AN41" s="249"/>
      <c r="AO41" s="249"/>
      <c r="AP41" s="249"/>
      <c r="AQ41" s="249"/>
      <c r="AR41" s="68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>
        <v>2</v>
      </c>
      <c r="BJ41" s="249"/>
      <c r="BK41" s="249">
        <v>2</v>
      </c>
      <c r="BL41" s="249"/>
      <c r="BM41" s="249"/>
      <c r="BN41" s="249"/>
      <c r="BO41" s="249">
        <v>2</v>
      </c>
      <c r="BP41" s="249"/>
      <c r="BQ41" s="249">
        <v>2</v>
      </c>
      <c r="BR41" s="249"/>
      <c r="BS41" s="249">
        <v>2</v>
      </c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>
        <f t="shared" si="1"/>
        <v>10</v>
      </c>
      <c r="CH41" s="249"/>
    </row>
    <row r="42" spans="2:86" ht="12" customHeight="1">
      <c r="B42" s="249" t="s">
        <v>555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 t="s">
        <v>309</v>
      </c>
      <c r="M42" s="249"/>
      <c r="N42" s="249"/>
      <c r="O42" s="249"/>
      <c r="P42" s="249"/>
      <c r="Q42" s="249"/>
      <c r="R42" s="274"/>
      <c r="S42" s="274"/>
      <c r="T42" s="274"/>
      <c r="U42" s="249">
        <f>INT((AS42*Basics!$N$11+AU42*Basics!$N$12+AW42*Basics!$N$13+AY42*Basics!$N$14+BA42*Basics!$N$15+BC42*Basics!$N$16+BE42*Basics!$N$17+BG42*Basics!$N$19+BI42*Basics!$N$20+BK42*Basics!$N$21+BM42*Basics!$N$22+BO42*Basics!$N$23+BQ42*Basics!$N$24+BS42*Basics!$N$25+BU42*Basics!$N$27+BW42*Basics!$N$28+BY42*Basics!$N$29+CA42*Basics!$N$30+CC42*Basics!$N$31+CE42*Basics!$N$32)/CG42)</f>
        <v>0</v>
      </c>
      <c r="V42" s="249"/>
      <c r="W42" s="249"/>
      <c r="X42" s="249"/>
      <c r="Y42" s="249">
        <f>IF(R42&gt;20,R42+50,LOOKUP(R42,Data!I$3:I$23,Data!J$3:J$23))</f>
        <v>0</v>
      </c>
      <c r="Z42" s="249"/>
      <c r="AA42" s="249"/>
      <c r="AB42" s="249"/>
      <c r="AC42" s="274"/>
      <c r="AD42" s="274"/>
      <c r="AE42" s="274"/>
      <c r="AF42" s="249">
        <f t="shared" si="0"/>
        <v>0</v>
      </c>
      <c r="AG42" s="249"/>
      <c r="AH42" s="249"/>
      <c r="AI42" s="249">
        <f>LOOKUP(AF42,Data!A$3:A$18,Data!B$3:B$18)</f>
        <v>40</v>
      </c>
      <c r="AJ42" s="196"/>
      <c r="AK42" s="196"/>
      <c r="AL42" s="68"/>
      <c r="AM42" s="249"/>
      <c r="AN42" s="249"/>
      <c r="AO42" s="249"/>
      <c r="AP42" s="249"/>
      <c r="AQ42" s="249"/>
      <c r="AR42" s="68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>
        <v>2</v>
      </c>
      <c r="BJ42" s="249"/>
      <c r="BK42" s="249"/>
      <c r="BL42" s="249"/>
      <c r="BM42" s="249"/>
      <c r="BN42" s="249"/>
      <c r="BO42" s="249">
        <v>2</v>
      </c>
      <c r="BP42" s="249"/>
      <c r="BQ42" s="249">
        <v>2</v>
      </c>
      <c r="BR42" s="249"/>
      <c r="BS42" s="249">
        <v>4</v>
      </c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>
        <f t="shared" si="1"/>
        <v>10</v>
      </c>
      <c r="CH42" s="249"/>
    </row>
    <row r="43" spans="2:86" ht="12" customHeight="1">
      <c r="B43" s="249" t="s">
        <v>556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 t="s">
        <v>309</v>
      </c>
      <c r="M43" s="249"/>
      <c r="N43" s="249"/>
      <c r="O43" s="249"/>
      <c r="P43" s="249"/>
      <c r="Q43" s="249"/>
      <c r="R43" s="274"/>
      <c r="S43" s="274"/>
      <c r="T43" s="274"/>
      <c r="U43" s="249">
        <f>INT((AS43*Basics!$N$11+AU43*Basics!$N$12+AW43*Basics!$N$13+AY43*Basics!$N$14+BA43*Basics!$N$15+BC43*Basics!$N$16+BE43*Basics!$N$17+BG43*Basics!$N$19+BI43*Basics!$N$20+BK43*Basics!$N$21+BM43*Basics!$N$22+BO43*Basics!$N$23+BQ43*Basics!$N$24+BS43*Basics!$N$25+BU43*Basics!$N$27+BW43*Basics!$N$28+BY43*Basics!$N$29+CA43*Basics!$N$30+CC43*Basics!$N$31+CE43*Basics!$N$32)/CG43)</f>
        <v>0</v>
      </c>
      <c r="V43" s="249"/>
      <c r="W43" s="249"/>
      <c r="X43" s="249"/>
      <c r="Y43" s="249">
        <f>IF(R43&gt;20,R43+50,LOOKUP(R43,Data!I$3:I$23,Data!J$3:J$23))</f>
        <v>0</v>
      </c>
      <c r="Z43" s="249"/>
      <c r="AA43" s="249"/>
      <c r="AB43" s="249"/>
      <c r="AC43" s="274"/>
      <c r="AD43" s="274"/>
      <c r="AE43" s="274"/>
      <c r="AF43" s="249">
        <f t="shared" si="0"/>
        <v>0</v>
      </c>
      <c r="AG43" s="249"/>
      <c r="AH43" s="249"/>
      <c r="AI43" s="249">
        <f>LOOKUP(AF43,Data!A$3:A$18,Data!B$3:B$18)</f>
        <v>40</v>
      </c>
      <c r="AJ43" s="196"/>
      <c r="AK43" s="196"/>
      <c r="AL43" s="68"/>
      <c r="AM43" s="249"/>
      <c r="AN43" s="249"/>
      <c r="AO43" s="249"/>
      <c r="AP43" s="249"/>
      <c r="AQ43" s="249"/>
      <c r="AR43" s="68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>
        <v>2</v>
      </c>
      <c r="BP43" s="249"/>
      <c r="BQ43" s="249">
        <v>4</v>
      </c>
      <c r="BR43" s="249"/>
      <c r="BS43" s="249">
        <v>4</v>
      </c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>
        <f t="shared" si="1"/>
        <v>10</v>
      </c>
      <c r="CH43" s="249"/>
    </row>
    <row r="44" spans="2:86" ht="12" customHeight="1">
      <c r="B44" s="249" t="s">
        <v>557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 t="s">
        <v>309</v>
      </c>
      <c r="M44" s="249"/>
      <c r="N44" s="249"/>
      <c r="O44" s="249"/>
      <c r="P44" s="249"/>
      <c r="Q44" s="249"/>
      <c r="R44" s="274"/>
      <c r="S44" s="274"/>
      <c r="T44" s="274"/>
      <c r="U44" s="249">
        <f>INT((AS44*Basics!$N$11+AU44*Basics!$N$12+AW44*Basics!$N$13+AY44*Basics!$N$14+BA44*Basics!$N$15+BC44*Basics!$N$16+BE44*Basics!$N$17+BG44*Basics!$N$19+BI44*Basics!$N$20+BK44*Basics!$N$21+BM44*Basics!$N$22+BO44*Basics!$N$23+BQ44*Basics!$N$24+BS44*Basics!$N$25+BU44*Basics!$N$27+BW44*Basics!$N$28+BY44*Basics!$N$29+CA44*Basics!$N$30+CC44*Basics!$N$31+CE44*Basics!$N$32)/CG44)</f>
        <v>0</v>
      </c>
      <c r="V44" s="249"/>
      <c r="W44" s="249"/>
      <c r="X44" s="249"/>
      <c r="Y44" s="249">
        <f>IF(R44&gt;20,R44+50,LOOKUP(R44,Data!I$3:I$23,Data!J$3:J$23))</f>
        <v>0</v>
      </c>
      <c r="Z44" s="249"/>
      <c r="AA44" s="249"/>
      <c r="AB44" s="249"/>
      <c r="AC44" s="274"/>
      <c r="AD44" s="274"/>
      <c r="AE44" s="274"/>
      <c r="AF44" s="249">
        <f t="shared" si="0"/>
        <v>0</v>
      </c>
      <c r="AG44" s="249"/>
      <c r="AH44" s="249"/>
      <c r="AI44" s="249">
        <f>LOOKUP(AF44,Data!A$3:A$18,Data!B$3:B$18)</f>
        <v>40</v>
      </c>
      <c r="AJ44" s="196"/>
      <c r="AK44" s="196"/>
      <c r="AL44" s="68"/>
      <c r="AM44" s="249"/>
      <c r="AN44" s="249"/>
      <c r="AO44" s="249"/>
      <c r="AP44" s="249"/>
      <c r="AQ44" s="249"/>
      <c r="AR44" s="68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>
        <v>2</v>
      </c>
      <c r="BJ44" s="249"/>
      <c r="BK44" s="249">
        <v>2</v>
      </c>
      <c r="BL44" s="249"/>
      <c r="BM44" s="249"/>
      <c r="BN44" s="249"/>
      <c r="BO44" s="249">
        <v>2</v>
      </c>
      <c r="BP44" s="249"/>
      <c r="BQ44" s="249">
        <v>2</v>
      </c>
      <c r="BR44" s="249"/>
      <c r="BS44" s="249">
        <v>2</v>
      </c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>
        <f t="shared" si="1"/>
        <v>10</v>
      </c>
      <c r="CH44" s="249"/>
    </row>
    <row r="45" spans="2:86" ht="12" customHeight="1">
      <c r="B45" s="249" t="s">
        <v>393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 t="s">
        <v>309</v>
      </c>
      <c r="M45" s="249"/>
      <c r="N45" s="249"/>
      <c r="O45" s="249"/>
      <c r="P45" s="249"/>
      <c r="Q45" s="249"/>
      <c r="R45" s="274"/>
      <c r="S45" s="274"/>
      <c r="T45" s="274"/>
      <c r="U45" s="249">
        <f>INT((AS45*Basics!$N$11+AU45*Basics!$N$12+AW45*Basics!$N$13+AY45*Basics!$N$14+BA45*Basics!$N$15+BC45*Basics!$N$16+BE45*Basics!$N$17+BG45*Basics!$N$19+BI45*Basics!$N$20+BK45*Basics!$N$21+BM45*Basics!$N$22+BO45*Basics!$N$23+BQ45*Basics!$N$24+BS45*Basics!$N$25+BU45*Basics!$N$27+BW45*Basics!$N$28+BY45*Basics!$N$29+CA45*Basics!$N$30+CC45*Basics!$N$31+CE45*Basics!$N$32)/CG45)</f>
        <v>0</v>
      </c>
      <c r="V45" s="249"/>
      <c r="W45" s="249"/>
      <c r="X45" s="249"/>
      <c r="Y45" s="249">
        <f>IF(R45&gt;20,R45+50,LOOKUP(R45,Data!I$3:I$23,Data!J$3:J$23))</f>
        <v>0</v>
      </c>
      <c r="Z45" s="249"/>
      <c r="AA45" s="249"/>
      <c r="AB45" s="249"/>
      <c r="AC45" s="274"/>
      <c r="AD45" s="274"/>
      <c r="AE45" s="274"/>
      <c r="AF45" s="249">
        <f t="shared" si="0"/>
        <v>0</v>
      </c>
      <c r="AG45" s="249"/>
      <c r="AH45" s="249"/>
      <c r="AI45" s="249">
        <f>LOOKUP(AF45,Data!A$3:A$18,Data!B$3:B$18)</f>
        <v>40</v>
      </c>
      <c r="AJ45" s="196"/>
      <c r="AK45" s="196"/>
      <c r="AL45" s="68"/>
      <c r="AM45" s="249"/>
      <c r="AN45" s="249"/>
      <c r="AO45" s="249"/>
      <c r="AP45" s="249"/>
      <c r="AQ45" s="249"/>
      <c r="AR45" s="68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>
        <v>5</v>
      </c>
      <c r="BL45" s="249"/>
      <c r="BM45" s="249"/>
      <c r="BN45" s="249"/>
      <c r="BO45" s="249">
        <v>3</v>
      </c>
      <c r="BP45" s="249"/>
      <c r="BQ45" s="249"/>
      <c r="BR45" s="249"/>
      <c r="BS45" s="249">
        <v>2</v>
      </c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>
        <f t="shared" si="1"/>
        <v>10</v>
      </c>
      <c r="CH45" s="249"/>
    </row>
    <row r="46" spans="2:86" ht="12" customHeight="1">
      <c r="B46" s="249" t="s">
        <v>394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 t="s">
        <v>633</v>
      </c>
      <c r="M46" s="249"/>
      <c r="N46" s="249"/>
      <c r="O46" s="249"/>
      <c r="P46" s="249"/>
      <c r="Q46" s="249"/>
      <c r="R46" s="274"/>
      <c r="S46" s="274"/>
      <c r="T46" s="274"/>
      <c r="U46" s="249">
        <f>INT((AS46*Basics!$N$11+AU46*Basics!$N$12+AW46*Basics!$N$13+AY46*Basics!$N$14+BA46*Basics!$N$15+BC46*Basics!$N$16+BE46*Basics!$N$17+BG46*Basics!$N$19+BI46*Basics!$N$20+BK46*Basics!$N$21+BM46*Basics!$N$22+BO46*Basics!$N$23+BQ46*Basics!$N$24+BS46*Basics!$N$25+BU46*Basics!$N$27+BW46*Basics!$N$28+BY46*Basics!$N$29+CA46*Basics!$N$30+CC46*Basics!$N$31+CE46*Basics!$N$32)/CG46)</f>
        <v>0</v>
      </c>
      <c r="V46" s="249"/>
      <c r="W46" s="249"/>
      <c r="X46" s="249"/>
      <c r="Y46" s="249">
        <f>IF(R46&gt;20,R46+50,LOOKUP(R46,Data!I$3:I$23,Data!J$3:J$23))</f>
        <v>0</v>
      </c>
      <c r="Z46" s="249"/>
      <c r="AA46" s="249"/>
      <c r="AB46" s="249"/>
      <c r="AC46" s="274"/>
      <c r="AD46" s="274"/>
      <c r="AE46" s="274"/>
      <c r="AF46" s="249">
        <f t="shared" si="0"/>
        <v>0</v>
      </c>
      <c r="AG46" s="249"/>
      <c r="AH46" s="249"/>
      <c r="AI46" s="249">
        <f>LOOKUP(AF46,Data!A$3:A$18,Data!B$3:B$18)</f>
        <v>40</v>
      </c>
      <c r="AJ46" s="196"/>
      <c r="AK46" s="196"/>
      <c r="AL46" s="68"/>
      <c r="AM46" s="249"/>
      <c r="AN46" s="249"/>
      <c r="AO46" s="249"/>
      <c r="AP46" s="249"/>
      <c r="AQ46" s="249"/>
      <c r="AR46" s="68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>
        <v>5</v>
      </c>
      <c r="BJ46" s="249"/>
      <c r="BK46" s="249"/>
      <c r="BL46" s="249"/>
      <c r="BM46" s="249"/>
      <c r="BN46" s="249"/>
      <c r="BO46" s="249">
        <v>3</v>
      </c>
      <c r="BP46" s="249"/>
      <c r="BQ46" s="249"/>
      <c r="BR46" s="249"/>
      <c r="BS46" s="249">
        <v>2</v>
      </c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>
        <f t="shared" si="1"/>
        <v>10</v>
      </c>
      <c r="CH46" s="249"/>
    </row>
    <row r="47" spans="2:86" ht="12" customHeight="1">
      <c r="B47" s="249" t="s">
        <v>395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 t="s">
        <v>633</v>
      </c>
      <c r="M47" s="249"/>
      <c r="N47" s="249"/>
      <c r="O47" s="249"/>
      <c r="P47" s="249"/>
      <c r="Q47" s="249"/>
      <c r="R47" s="274"/>
      <c r="S47" s="274"/>
      <c r="T47" s="274"/>
      <c r="U47" s="249">
        <f>INT((AS47*Basics!$N$11+AU47*Basics!$N$12+AW47*Basics!$N$13+AY47*Basics!$N$14+BA47*Basics!$N$15+BC47*Basics!$N$16+BE47*Basics!$N$17+BG47*Basics!$N$19+BI47*Basics!$N$20+BK47*Basics!$N$21+BM47*Basics!$N$22+BO47*Basics!$N$23+BQ47*Basics!$N$24+BS47*Basics!$N$25+BU47*Basics!$N$27+BW47*Basics!$N$28+BY47*Basics!$N$29+CA47*Basics!$N$30+CC47*Basics!$N$31+CE47*Basics!$N$32)/CG47)</f>
        <v>0</v>
      </c>
      <c r="V47" s="249"/>
      <c r="W47" s="249"/>
      <c r="X47" s="249"/>
      <c r="Y47" s="249">
        <f>IF(R47&gt;20,R47+50,LOOKUP(R47,Data!I$3:I$23,Data!J$3:J$23))</f>
        <v>0</v>
      </c>
      <c r="Z47" s="249"/>
      <c r="AA47" s="249"/>
      <c r="AB47" s="249"/>
      <c r="AC47" s="274"/>
      <c r="AD47" s="274"/>
      <c r="AE47" s="274"/>
      <c r="AF47" s="249">
        <f>U47+Y47+AC47</f>
        <v>0</v>
      </c>
      <c r="AG47" s="249"/>
      <c r="AH47" s="249"/>
      <c r="AI47" s="249">
        <f>LOOKUP(AF47,Data!A$3:A$18,Data!B$3:B$18)</f>
        <v>40</v>
      </c>
      <c r="AJ47" s="249"/>
      <c r="AK47" s="249"/>
      <c r="AL47" s="68"/>
      <c r="AM47" s="249"/>
      <c r="AN47" s="249"/>
      <c r="AO47" s="249"/>
      <c r="AP47" s="249"/>
      <c r="AQ47" s="249"/>
      <c r="AR47" s="68"/>
      <c r="AS47" s="249"/>
      <c r="AT47" s="249"/>
      <c r="AU47" s="249"/>
      <c r="AV47" s="249"/>
      <c r="AW47" s="249"/>
      <c r="AX47" s="249"/>
      <c r="AY47" s="249"/>
      <c r="AZ47" s="249"/>
      <c r="BA47" s="249">
        <v>4</v>
      </c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>
        <v>6</v>
      </c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>
        <f>SUM(AS47:CF47)</f>
        <v>10</v>
      </c>
      <c r="CH47" s="249"/>
    </row>
    <row r="48" spans="2:86" ht="12" customHeight="1">
      <c r="B48" s="249" t="s">
        <v>396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 t="s">
        <v>309</v>
      </c>
      <c r="M48" s="249"/>
      <c r="N48" s="249"/>
      <c r="O48" s="249"/>
      <c r="P48" s="249"/>
      <c r="Q48" s="249"/>
      <c r="R48" s="274"/>
      <c r="S48" s="274"/>
      <c r="T48" s="274"/>
      <c r="U48" s="249">
        <f>INT((AS48*Basics!$N$11+AU48*Basics!$N$12+AW48*Basics!$N$13+AY48*Basics!$N$14+BA48*Basics!$N$15+BC48*Basics!$N$16+BE48*Basics!$N$17+BG48*Basics!$N$19+BI48*Basics!$N$20+BK48*Basics!$N$21+BM48*Basics!$N$22+BO48*Basics!$N$23+BQ48*Basics!$N$24+BS48*Basics!$N$25+BU48*Basics!$N$27+BW48*Basics!$N$28+BY48*Basics!$N$29+CA48*Basics!$N$30+CC48*Basics!$N$31+CE48*Basics!$N$32)/CG48)</f>
        <v>0</v>
      </c>
      <c r="V48" s="249"/>
      <c r="W48" s="249"/>
      <c r="X48" s="249"/>
      <c r="Y48" s="249">
        <f>IF(R48&gt;20,R48+50,LOOKUP(R48,Data!I$3:I$23,Data!J$3:J$23))</f>
        <v>0</v>
      </c>
      <c r="Z48" s="249"/>
      <c r="AA48" s="249"/>
      <c r="AB48" s="249"/>
      <c r="AC48" s="274"/>
      <c r="AD48" s="274"/>
      <c r="AE48" s="274"/>
      <c r="AF48" s="249">
        <f t="shared" si="0"/>
        <v>0</v>
      </c>
      <c r="AG48" s="249"/>
      <c r="AH48" s="249"/>
      <c r="AI48" s="249">
        <f>LOOKUP(AF48,Data!A$3:A$18,Data!B$3:B$18)</f>
        <v>40</v>
      </c>
      <c r="AJ48" s="196"/>
      <c r="AK48" s="196"/>
      <c r="AL48" s="68"/>
      <c r="AM48" s="249"/>
      <c r="AN48" s="249"/>
      <c r="AO48" s="249"/>
      <c r="AP48" s="249"/>
      <c r="AQ48" s="249"/>
      <c r="AR48" s="68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>
        <v>2</v>
      </c>
      <c r="BJ48" s="249"/>
      <c r="BK48" s="249">
        <v>2</v>
      </c>
      <c r="BL48" s="249"/>
      <c r="BM48" s="249"/>
      <c r="BN48" s="249"/>
      <c r="BO48" s="249">
        <v>2</v>
      </c>
      <c r="BP48" s="249"/>
      <c r="BQ48" s="249">
        <v>2</v>
      </c>
      <c r="BR48" s="249"/>
      <c r="BS48" s="249">
        <v>2</v>
      </c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>
        <f t="shared" si="1"/>
        <v>10</v>
      </c>
      <c r="CH48" s="249"/>
    </row>
    <row r="49" spans="2:86" ht="12" customHeight="1">
      <c r="B49" s="249" t="s">
        <v>505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 t="s">
        <v>309</v>
      </c>
      <c r="M49" s="249"/>
      <c r="N49" s="249"/>
      <c r="O49" s="249"/>
      <c r="P49" s="249"/>
      <c r="Q49" s="249"/>
      <c r="R49" s="274"/>
      <c r="S49" s="274"/>
      <c r="T49" s="274"/>
      <c r="U49" s="249">
        <f>INT((AS49*Basics!$N$11+AU49*Basics!$N$12+AW49*Basics!$N$13+AY49*Basics!$N$14+BA49*Basics!$N$15+BC49*Basics!$N$16+BE49*Basics!$N$17+BG49*Basics!$N$19+BI49*Basics!$N$20+BK49*Basics!$N$21+BM49*Basics!$N$22+BO49*Basics!$N$23+BQ49*Basics!$N$24+BS49*Basics!$N$25+BU49*Basics!$N$27+BW49*Basics!$N$28+BY49*Basics!$N$29+CA49*Basics!$N$30+CC49*Basics!$N$31+CE49*Basics!$N$32)/CG49)</f>
        <v>0</v>
      </c>
      <c r="V49" s="249"/>
      <c r="W49" s="249"/>
      <c r="X49" s="249"/>
      <c r="Y49" s="249">
        <f>IF(R49&gt;20,R49+50,LOOKUP(R49,Data!I$3:I$23,Data!J$3:J$23))</f>
        <v>0</v>
      </c>
      <c r="Z49" s="249"/>
      <c r="AA49" s="249"/>
      <c r="AB49" s="249"/>
      <c r="AC49" s="274"/>
      <c r="AD49" s="274"/>
      <c r="AE49" s="274"/>
      <c r="AF49" s="249">
        <f t="shared" si="0"/>
        <v>0</v>
      </c>
      <c r="AG49" s="249"/>
      <c r="AH49" s="249"/>
      <c r="AI49" s="249">
        <f>LOOKUP(AF49,Data!A$3:A$18,Data!B$3:B$18)</f>
        <v>40</v>
      </c>
      <c r="AJ49" s="196"/>
      <c r="AK49" s="196"/>
      <c r="AL49" s="68"/>
      <c r="AM49" s="249"/>
      <c r="AN49" s="249"/>
      <c r="AO49" s="249"/>
      <c r="AP49" s="249"/>
      <c r="AQ49" s="249"/>
      <c r="AR49" s="68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>
        <v>2</v>
      </c>
      <c r="BJ49" s="249"/>
      <c r="BK49" s="249">
        <v>2</v>
      </c>
      <c r="BL49" s="249"/>
      <c r="BM49" s="249"/>
      <c r="BN49" s="249"/>
      <c r="BO49" s="249">
        <v>2</v>
      </c>
      <c r="BP49" s="249"/>
      <c r="BQ49" s="249">
        <v>2</v>
      </c>
      <c r="BR49" s="249"/>
      <c r="BS49" s="249">
        <v>2</v>
      </c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>
        <f t="shared" si="1"/>
        <v>10</v>
      </c>
      <c r="CH49" s="249"/>
    </row>
    <row r="50" spans="2:86" ht="12" customHeight="1">
      <c r="B50" s="249" t="s">
        <v>506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 t="s">
        <v>309</v>
      </c>
      <c r="M50" s="249"/>
      <c r="N50" s="249"/>
      <c r="O50" s="249"/>
      <c r="P50" s="249"/>
      <c r="Q50" s="249"/>
      <c r="R50" s="274"/>
      <c r="S50" s="274"/>
      <c r="T50" s="274"/>
      <c r="U50" s="249">
        <f>INT((AS50*Basics!$N$11+AU50*Basics!$N$12+AW50*Basics!$N$13+AY50*Basics!$N$14+BA50*Basics!$N$15+BC50*Basics!$N$16+BE50*Basics!$N$17+BG50*Basics!$N$19+BI50*Basics!$N$20+BK50*Basics!$N$21+BM50*Basics!$N$22+BO50*Basics!$N$23+BQ50*Basics!$N$24+BS50*Basics!$N$25+BU50*Basics!$N$27+BW50*Basics!$N$28+BY50*Basics!$N$29+CA50*Basics!$N$30+CC50*Basics!$N$31+CE50*Basics!$N$32)/CG50)</f>
        <v>0</v>
      </c>
      <c r="V50" s="249"/>
      <c r="W50" s="249"/>
      <c r="X50" s="249"/>
      <c r="Y50" s="249">
        <f>IF(R50&gt;20,R50+50,LOOKUP(R50,Data!I$3:I$23,Data!J$3:J$23))</f>
        <v>0</v>
      </c>
      <c r="Z50" s="249"/>
      <c r="AA50" s="249"/>
      <c r="AB50" s="249"/>
      <c r="AC50" s="274"/>
      <c r="AD50" s="274"/>
      <c r="AE50" s="274"/>
      <c r="AF50" s="249">
        <f t="shared" si="0"/>
        <v>0</v>
      </c>
      <c r="AG50" s="249"/>
      <c r="AH50" s="249"/>
      <c r="AI50" s="249">
        <f>LOOKUP(AF50,Data!A$3:A$18,Data!B$3:B$18)</f>
        <v>40</v>
      </c>
      <c r="AJ50" s="196"/>
      <c r="AK50" s="196"/>
      <c r="AL50" s="68"/>
      <c r="AM50" s="249"/>
      <c r="AN50" s="249"/>
      <c r="AO50" s="249"/>
      <c r="AP50" s="249"/>
      <c r="AQ50" s="249"/>
      <c r="AR50" s="68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>
        <v>2</v>
      </c>
      <c r="BJ50" s="249"/>
      <c r="BK50" s="249"/>
      <c r="BL50" s="249"/>
      <c r="BM50" s="249"/>
      <c r="BN50" s="249"/>
      <c r="BO50" s="249">
        <v>2</v>
      </c>
      <c r="BP50" s="249"/>
      <c r="BQ50" s="249">
        <v>2</v>
      </c>
      <c r="BR50" s="249"/>
      <c r="BS50" s="249">
        <v>4</v>
      </c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>
        <f t="shared" si="1"/>
        <v>10</v>
      </c>
      <c r="CH50" s="249"/>
    </row>
    <row r="51" spans="2:86" ht="12" customHeight="1">
      <c r="B51" s="249" t="s">
        <v>507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 t="s">
        <v>309</v>
      </c>
      <c r="M51" s="249"/>
      <c r="N51" s="249"/>
      <c r="O51" s="249"/>
      <c r="P51" s="249"/>
      <c r="Q51" s="249"/>
      <c r="R51" s="274"/>
      <c r="S51" s="274"/>
      <c r="T51" s="274"/>
      <c r="U51" s="249">
        <f>INT((AS51*Basics!$N$11+AU51*Basics!$N$12+AW51*Basics!$N$13+AY51*Basics!$N$14+BA51*Basics!$N$15+BC51*Basics!$N$16+BE51*Basics!$N$17+BG51*Basics!$N$19+BI51*Basics!$N$20+BK51*Basics!$N$21+BM51*Basics!$N$22+BO51*Basics!$N$23+BQ51*Basics!$N$24+BS51*Basics!$N$25+BU51*Basics!$N$27+BW51*Basics!$N$28+BY51*Basics!$N$29+CA51*Basics!$N$30+CC51*Basics!$N$31+CE51*Basics!$N$32)/CG51)</f>
        <v>0</v>
      </c>
      <c r="V51" s="249"/>
      <c r="W51" s="249"/>
      <c r="X51" s="249"/>
      <c r="Y51" s="249">
        <f>IF(R51&gt;20,R51+50,LOOKUP(R51,Data!I$3:I$23,Data!J$3:J$23))</f>
        <v>0</v>
      </c>
      <c r="Z51" s="249"/>
      <c r="AA51" s="249"/>
      <c r="AB51" s="249"/>
      <c r="AC51" s="274"/>
      <c r="AD51" s="274"/>
      <c r="AE51" s="274"/>
      <c r="AF51" s="249">
        <f t="shared" si="0"/>
        <v>0</v>
      </c>
      <c r="AG51" s="249"/>
      <c r="AH51" s="249"/>
      <c r="AI51" s="249">
        <f>LOOKUP(AF51,Data!A$3:A$18,Data!B$3:B$18)</f>
        <v>40</v>
      </c>
      <c r="AJ51" s="196"/>
      <c r="AK51" s="196"/>
      <c r="AL51" s="68"/>
      <c r="AM51" s="249"/>
      <c r="AN51" s="249"/>
      <c r="AO51" s="249"/>
      <c r="AP51" s="249"/>
      <c r="AQ51" s="249"/>
      <c r="AR51" s="68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>
        <v>2</v>
      </c>
      <c r="BJ51" s="249"/>
      <c r="BK51" s="249"/>
      <c r="BL51" s="249"/>
      <c r="BM51" s="249"/>
      <c r="BN51" s="249"/>
      <c r="BO51" s="249">
        <v>2</v>
      </c>
      <c r="BP51" s="249"/>
      <c r="BQ51" s="249">
        <v>2</v>
      </c>
      <c r="BR51" s="249"/>
      <c r="BS51" s="249">
        <v>4</v>
      </c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>
        <f t="shared" si="1"/>
        <v>10</v>
      </c>
      <c r="CH51" s="249"/>
    </row>
    <row r="52" spans="2:86" ht="12" customHeight="1">
      <c r="B52" s="249" t="s">
        <v>508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 t="s">
        <v>309</v>
      </c>
      <c r="M52" s="249"/>
      <c r="N52" s="249"/>
      <c r="O52" s="249"/>
      <c r="P52" s="249"/>
      <c r="Q52" s="249"/>
      <c r="R52" s="274"/>
      <c r="S52" s="274"/>
      <c r="T52" s="274"/>
      <c r="U52" s="249">
        <f>INT((AS52*Basics!$N$11+AU52*Basics!$N$12+AW52*Basics!$N$13+AY52*Basics!$N$14+BA52*Basics!$N$15+BC52*Basics!$N$16+BE52*Basics!$N$17+BG52*Basics!$N$19+BI52*Basics!$N$20+BK52*Basics!$N$21+BM52*Basics!$N$22+BO52*Basics!$N$23+BQ52*Basics!$N$24+BS52*Basics!$N$25+BU52*Basics!$N$27+BW52*Basics!$N$28+BY52*Basics!$N$29+CA52*Basics!$N$30+CC52*Basics!$N$31+CE52*Basics!$N$32)/CG52)</f>
        <v>0</v>
      </c>
      <c r="V52" s="249"/>
      <c r="W52" s="249"/>
      <c r="X52" s="249"/>
      <c r="Y52" s="249">
        <f>IF(R52&gt;20,R52+50,LOOKUP(R52,Data!I$3:I$23,Data!J$3:J$23))</f>
        <v>0</v>
      </c>
      <c r="Z52" s="249"/>
      <c r="AA52" s="249"/>
      <c r="AB52" s="249"/>
      <c r="AC52" s="274"/>
      <c r="AD52" s="274"/>
      <c r="AE52" s="274"/>
      <c r="AF52" s="249">
        <f t="shared" si="0"/>
        <v>0</v>
      </c>
      <c r="AG52" s="249"/>
      <c r="AH52" s="249"/>
      <c r="AI52" s="249">
        <f>LOOKUP(AF52,Data!A$3:A$18,Data!B$3:B$18)</f>
        <v>40</v>
      </c>
      <c r="AJ52" s="196"/>
      <c r="AK52" s="196"/>
      <c r="AL52" s="68"/>
      <c r="AM52" s="249"/>
      <c r="AN52" s="249"/>
      <c r="AO52" s="249"/>
      <c r="AP52" s="249"/>
      <c r="AQ52" s="249"/>
      <c r="AR52" s="68"/>
      <c r="AS52" s="249"/>
      <c r="AT52" s="249"/>
      <c r="AU52" s="249"/>
      <c r="AV52" s="249"/>
      <c r="AW52" s="249">
        <v>2</v>
      </c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>
        <v>1</v>
      </c>
      <c r="BJ52" s="249"/>
      <c r="BK52" s="249">
        <v>1</v>
      </c>
      <c r="BL52" s="249"/>
      <c r="BM52" s="249"/>
      <c r="BN52" s="249"/>
      <c r="BO52" s="249">
        <v>2</v>
      </c>
      <c r="BP52" s="249"/>
      <c r="BQ52" s="249">
        <v>2</v>
      </c>
      <c r="BR52" s="249"/>
      <c r="BS52" s="249">
        <v>2</v>
      </c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>
        <f t="shared" si="1"/>
        <v>10</v>
      </c>
      <c r="CH52" s="249"/>
    </row>
    <row r="53" spans="2:86" ht="12" customHeight="1">
      <c r="B53" s="249" t="s">
        <v>509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 t="s">
        <v>309</v>
      </c>
      <c r="M53" s="249"/>
      <c r="N53" s="249"/>
      <c r="O53" s="249"/>
      <c r="P53" s="249"/>
      <c r="Q53" s="249"/>
      <c r="R53" s="274"/>
      <c r="S53" s="274"/>
      <c r="T53" s="274"/>
      <c r="U53" s="249">
        <f>INT((AS53*Basics!$N$11+AU53*Basics!$N$12+AW53*Basics!$N$13+AY53*Basics!$N$14+BA53*Basics!$N$15+BC53*Basics!$N$16+BE53*Basics!$N$17+BG53*Basics!$N$19+BI53*Basics!$N$20+BK53*Basics!$N$21+BM53*Basics!$N$22+BO53*Basics!$N$23+BQ53*Basics!$N$24+BS53*Basics!$N$25+BU53*Basics!$N$27+BW53*Basics!$N$28+BY53*Basics!$N$29+CA53*Basics!$N$30+CC53*Basics!$N$31+CE53*Basics!$N$32)/CG53)</f>
        <v>0</v>
      </c>
      <c r="V53" s="249"/>
      <c r="W53" s="249"/>
      <c r="X53" s="249"/>
      <c r="Y53" s="249">
        <f>IF(R53&gt;20,R53+50,LOOKUP(R53,Data!I$3:I$23,Data!J$3:J$23))</f>
        <v>0</v>
      </c>
      <c r="Z53" s="249"/>
      <c r="AA53" s="249"/>
      <c r="AB53" s="249"/>
      <c r="AC53" s="274"/>
      <c r="AD53" s="274"/>
      <c r="AE53" s="274"/>
      <c r="AF53" s="249">
        <f t="shared" si="0"/>
        <v>0</v>
      </c>
      <c r="AG53" s="249"/>
      <c r="AH53" s="249"/>
      <c r="AI53" s="249">
        <f>LOOKUP(AF53,Data!A$3:A$18,Data!B$3:B$18)</f>
        <v>40</v>
      </c>
      <c r="AJ53" s="196"/>
      <c r="AK53" s="196"/>
      <c r="AL53" s="68"/>
      <c r="AM53" s="249"/>
      <c r="AN53" s="249"/>
      <c r="AO53" s="249"/>
      <c r="AP53" s="249"/>
      <c r="AQ53" s="249"/>
      <c r="AR53" s="68"/>
      <c r="AS53" s="249"/>
      <c r="AT53" s="249"/>
      <c r="AU53" s="249"/>
      <c r="AV53" s="249"/>
      <c r="AW53" s="249">
        <v>2</v>
      </c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>
        <v>1</v>
      </c>
      <c r="BJ53" s="249"/>
      <c r="BK53" s="249">
        <v>1</v>
      </c>
      <c r="BL53" s="249"/>
      <c r="BM53" s="249"/>
      <c r="BN53" s="249"/>
      <c r="BO53" s="249">
        <v>2</v>
      </c>
      <c r="BP53" s="249"/>
      <c r="BQ53" s="249">
        <v>2</v>
      </c>
      <c r="BR53" s="249"/>
      <c r="BS53" s="249">
        <v>2</v>
      </c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>
        <f t="shared" si="1"/>
        <v>10</v>
      </c>
      <c r="CH53" s="249"/>
    </row>
    <row r="54" spans="2:86" ht="12" customHeight="1">
      <c r="B54" s="249" t="s">
        <v>510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 t="s">
        <v>633</v>
      </c>
      <c r="M54" s="249"/>
      <c r="N54" s="249"/>
      <c r="O54" s="249"/>
      <c r="P54" s="249"/>
      <c r="Q54" s="249"/>
      <c r="R54" s="274"/>
      <c r="S54" s="274"/>
      <c r="T54" s="274"/>
      <c r="U54" s="249">
        <f>INT((AS54*Basics!$N$11+AU54*Basics!$N$12+AW54*Basics!$N$13+AY54*Basics!$N$14+BA54*Basics!$N$15+BC54*Basics!$N$16+BE54*Basics!$N$17+BG54*Basics!$N$19+BI54*Basics!$N$20+BK54*Basics!$N$21+BM54*Basics!$N$22+BO54*Basics!$N$23+BQ54*Basics!$N$24+BS54*Basics!$N$25+BU54*Basics!$N$27+BW54*Basics!$N$28+BY54*Basics!$N$29+CA54*Basics!$N$30+CC54*Basics!$N$31+CE54*Basics!$N$32)/CG54)</f>
        <v>0</v>
      </c>
      <c r="V54" s="249"/>
      <c r="W54" s="249"/>
      <c r="X54" s="249"/>
      <c r="Y54" s="249">
        <f>IF(R54&gt;20,R54+50,LOOKUP(R54,Data!I$3:I$23,Data!J$3:J$23))</f>
        <v>0</v>
      </c>
      <c r="Z54" s="249"/>
      <c r="AA54" s="249"/>
      <c r="AB54" s="249"/>
      <c r="AC54" s="274"/>
      <c r="AD54" s="274"/>
      <c r="AE54" s="274"/>
      <c r="AF54" s="249">
        <f t="shared" si="0"/>
        <v>0</v>
      </c>
      <c r="AG54" s="249"/>
      <c r="AH54" s="249"/>
      <c r="AI54" s="249" t="s">
        <v>398</v>
      </c>
      <c r="AJ54" s="196"/>
      <c r="AK54" s="196"/>
      <c r="AL54" s="68"/>
      <c r="AM54" s="249"/>
      <c r="AN54" s="249"/>
      <c r="AO54" s="249"/>
      <c r="AP54" s="249"/>
      <c r="AQ54" s="249"/>
      <c r="AR54" s="68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>
        <v>2</v>
      </c>
      <c r="BJ54" s="249"/>
      <c r="BK54" s="249"/>
      <c r="BL54" s="249"/>
      <c r="BM54" s="249"/>
      <c r="BN54" s="249"/>
      <c r="BO54" s="249">
        <v>2</v>
      </c>
      <c r="BP54" s="249"/>
      <c r="BQ54" s="249">
        <v>2</v>
      </c>
      <c r="BR54" s="249"/>
      <c r="BS54" s="249">
        <v>4</v>
      </c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>
        <f t="shared" si="1"/>
        <v>10</v>
      </c>
      <c r="CH54" s="249"/>
    </row>
    <row r="55" spans="2:86" ht="12" customHeight="1">
      <c r="B55" s="249" t="s">
        <v>399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 t="s">
        <v>633</v>
      </c>
      <c r="M55" s="249"/>
      <c r="N55" s="249"/>
      <c r="O55" s="249"/>
      <c r="P55" s="249"/>
      <c r="Q55" s="249"/>
      <c r="R55" s="274"/>
      <c r="S55" s="274"/>
      <c r="T55" s="274"/>
      <c r="U55" s="249">
        <f>INT((AS55*Basics!$N$11+AU55*Basics!$N$12+AW55*Basics!$N$13+AY55*Basics!$N$14+BA55*Basics!$N$15+BC55*Basics!$N$16+BE55*Basics!$N$17+BG55*Basics!$N$19+BI55*Basics!$N$20+BK55*Basics!$N$21+BM55*Basics!$N$22+BO55*Basics!$N$23+BQ55*Basics!$N$24+BS55*Basics!$N$25+BU55*Basics!$N$27+BW55*Basics!$N$28+BY55*Basics!$N$29+CA55*Basics!$N$30+CC55*Basics!$N$31+CE55*Basics!$N$32)/CG55)</f>
        <v>0</v>
      </c>
      <c r="V55" s="249"/>
      <c r="W55" s="249"/>
      <c r="X55" s="249"/>
      <c r="Y55" s="249">
        <f>IF(R55&gt;20,R55+50,LOOKUP(R55,Data!I$3:I$23,Data!J$3:J$23))</f>
        <v>0</v>
      </c>
      <c r="Z55" s="249"/>
      <c r="AA55" s="249"/>
      <c r="AB55" s="249"/>
      <c r="AC55" s="274"/>
      <c r="AD55" s="274"/>
      <c r="AE55" s="274"/>
      <c r="AF55" s="249">
        <f t="shared" si="0"/>
        <v>0</v>
      </c>
      <c r="AG55" s="249"/>
      <c r="AH55" s="249"/>
      <c r="AI55" s="249">
        <f>LOOKUP(AF55,Data!A$3:A$18,Data!B$3:B$18)</f>
        <v>40</v>
      </c>
      <c r="AJ55" s="196"/>
      <c r="AK55" s="196"/>
      <c r="AL55" s="68"/>
      <c r="AM55" s="249"/>
      <c r="AN55" s="249"/>
      <c r="AO55" s="249"/>
      <c r="AP55" s="249"/>
      <c r="AQ55" s="249"/>
      <c r="AR55" s="68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>
        <v>3</v>
      </c>
      <c r="BL55" s="249"/>
      <c r="BM55" s="249"/>
      <c r="BN55" s="249"/>
      <c r="BO55" s="249">
        <v>3</v>
      </c>
      <c r="BP55" s="249"/>
      <c r="BQ55" s="249"/>
      <c r="BR55" s="249"/>
      <c r="BS55" s="249">
        <v>4</v>
      </c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>
        <f t="shared" si="1"/>
        <v>10</v>
      </c>
      <c r="CH55" s="249"/>
    </row>
    <row r="56" spans="2:86" ht="12" customHeight="1">
      <c r="B56" s="249" t="s">
        <v>400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 t="s">
        <v>581</v>
      </c>
      <c r="M56" s="249"/>
      <c r="N56" s="249"/>
      <c r="O56" s="249"/>
      <c r="P56" s="249"/>
      <c r="Q56" s="249"/>
      <c r="R56" s="274"/>
      <c r="S56" s="274"/>
      <c r="T56" s="274"/>
      <c r="U56" s="249">
        <f>INT((AS56*Basics!$N$11+AU56*Basics!$N$12+AW56*Basics!$N$13+AY56*Basics!$N$14+BA56*Basics!$N$15+BC56*Basics!$N$16+BE56*Basics!$N$17+BG56*Basics!$N$19+BI56*Basics!$N$20+BK56*Basics!$N$21+BM56*Basics!$N$22+BO56*Basics!$N$23+BQ56*Basics!$N$24+BS56*Basics!$N$25+BU56*Basics!$N$27+BW56*Basics!$N$28+BY56*Basics!$N$29+CA56*Basics!$N$30+CC56*Basics!$N$31+CE56*Basics!$N$32)/CG56)</f>
        <v>0</v>
      </c>
      <c r="V56" s="249"/>
      <c r="W56" s="249"/>
      <c r="X56" s="249"/>
      <c r="Y56" s="249">
        <f>IF(R56&gt;20,R56+50,LOOKUP(R56,Data!I$3:I$23,Data!J$3:J$23))</f>
        <v>0</v>
      </c>
      <c r="Z56" s="249"/>
      <c r="AA56" s="249"/>
      <c r="AB56" s="249"/>
      <c r="AC56" s="274"/>
      <c r="AD56" s="274"/>
      <c r="AE56" s="274"/>
      <c r="AF56" s="249">
        <f t="shared" si="0"/>
        <v>0</v>
      </c>
      <c r="AG56" s="249"/>
      <c r="AH56" s="249"/>
      <c r="AI56" s="249">
        <f>LOOKUP(AF56,Data!A$3:A$18,Data!B$3:B$18)</f>
        <v>40</v>
      </c>
      <c r="AJ56" s="196"/>
      <c r="AK56" s="196"/>
      <c r="AL56" s="68"/>
      <c r="AM56" s="249"/>
      <c r="AN56" s="249"/>
      <c r="AO56" s="249"/>
      <c r="AP56" s="249"/>
      <c r="AQ56" s="249"/>
      <c r="AR56" s="68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>
        <v>2</v>
      </c>
      <c r="BJ56" s="249"/>
      <c r="BK56" s="249">
        <v>1</v>
      </c>
      <c r="BL56" s="249"/>
      <c r="BM56" s="249">
        <v>1</v>
      </c>
      <c r="BN56" s="249"/>
      <c r="BO56" s="249">
        <v>2</v>
      </c>
      <c r="BP56" s="249"/>
      <c r="BQ56" s="249">
        <v>2</v>
      </c>
      <c r="BR56" s="249"/>
      <c r="BS56" s="249">
        <v>2</v>
      </c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>
        <f t="shared" si="1"/>
        <v>10</v>
      </c>
      <c r="CH56" s="249"/>
    </row>
    <row r="57" spans="2:86" ht="12" customHeight="1">
      <c r="B57" s="249" t="s">
        <v>582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 t="s">
        <v>583</v>
      </c>
      <c r="M57" s="249"/>
      <c r="N57" s="249"/>
      <c r="O57" s="249"/>
      <c r="P57" s="249"/>
      <c r="Q57" s="249"/>
      <c r="R57" s="274"/>
      <c r="S57" s="274"/>
      <c r="T57" s="274"/>
      <c r="U57" s="249">
        <f>INT((AS57*Basics!$N$11+AU57*Basics!$N$12+AW57*Basics!$N$13+AY57*Basics!$N$14+BA57*Basics!$N$15+BC57*Basics!$N$16+BE57*Basics!$N$17+BG57*Basics!$N$19+BI57*Basics!$N$20+BK57*Basics!$N$21+BM57*Basics!$N$22+BO57*Basics!$N$23+BQ57*Basics!$N$24+BS57*Basics!$N$25+BU57*Basics!$N$27+BW57*Basics!$N$28+BY57*Basics!$N$29+CA57*Basics!$N$30+CC57*Basics!$N$31+CE57*Basics!$N$32)/CG57)</f>
        <v>0</v>
      </c>
      <c r="V57" s="249"/>
      <c r="W57" s="249"/>
      <c r="X57" s="249"/>
      <c r="Y57" s="249">
        <f>IF(R57&gt;20,R57+50,LOOKUP(R57,Data!I$3:I$23,Data!J$3:J$23))</f>
        <v>0</v>
      </c>
      <c r="Z57" s="249"/>
      <c r="AA57" s="249"/>
      <c r="AB57" s="249"/>
      <c r="AC57" s="274"/>
      <c r="AD57" s="274"/>
      <c r="AE57" s="274"/>
      <c r="AF57" s="249">
        <f t="shared" si="0"/>
        <v>0</v>
      </c>
      <c r="AG57" s="249"/>
      <c r="AH57" s="249"/>
      <c r="AI57" s="249">
        <f>LOOKUP(AF57,Data!A$3:A$18,Data!B$3:B$18)</f>
        <v>40</v>
      </c>
      <c r="AJ57" s="196"/>
      <c r="AK57" s="196"/>
      <c r="AL57" s="68"/>
      <c r="AM57" s="249"/>
      <c r="AN57" s="249"/>
      <c r="AO57" s="249"/>
      <c r="AP57" s="249"/>
      <c r="AQ57" s="249"/>
      <c r="AR57" s="68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>
        <v>2</v>
      </c>
      <c r="BJ57" s="249"/>
      <c r="BK57" s="249">
        <v>1</v>
      </c>
      <c r="BL57" s="249"/>
      <c r="BM57" s="249">
        <v>1</v>
      </c>
      <c r="BN57" s="249"/>
      <c r="BO57" s="249">
        <v>2</v>
      </c>
      <c r="BP57" s="249"/>
      <c r="BQ57" s="249">
        <v>2</v>
      </c>
      <c r="BR57" s="249"/>
      <c r="BS57" s="249">
        <v>2</v>
      </c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>
        <f t="shared" si="1"/>
        <v>10</v>
      </c>
      <c r="CH57" s="249"/>
    </row>
    <row r="58" spans="2:86" ht="12" customHeight="1">
      <c r="B58" s="249" t="s">
        <v>584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 t="s">
        <v>583</v>
      </c>
      <c r="M58" s="249"/>
      <c r="N58" s="249"/>
      <c r="O58" s="249"/>
      <c r="P58" s="249"/>
      <c r="Q58" s="249"/>
      <c r="R58" s="274"/>
      <c r="S58" s="274"/>
      <c r="T58" s="274"/>
      <c r="U58" s="249">
        <f>INT((AS58*Basics!$N$11+AU58*Basics!$N$12+AW58*Basics!$N$13+AY58*Basics!$N$14+BA58*Basics!$N$15+BC58*Basics!$N$16+BE58*Basics!$N$17+BG58*Basics!$N$19+BI58*Basics!$N$20+BK58*Basics!$N$21+BM58*Basics!$N$22+BO58*Basics!$N$23+BQ58*Basics!$N$24+BS58*Basics!$N$25+BU58*Basics!$N$27+BW58*Basics!$N$28+BY58*Basics!$N$29+CA58*Basics!$N$30+CC58*Basics!$N$31+CE58*Basics!$N$32)/CG58)</f>
        <v>0</v>
      </c>
      <c r="V58" s="249"/>
      <c r="W58" s="249"/>
      <c r="X58" s="249"/>
      <c r="Y58" s="249">
        <f>IF(R58&gt;20,R58+50,LOOKUP(R58,Data!I$3:I$23,Data!J$3:J$23))</f>
        <v>0</v>
      </c>
      <c r="Z58" s="249"/>
      <c r="AA58" s="249"/>
      <c r="AB58" s="249"/>
      <c r="AC58" s="274"/>
      <c r="AD58" s="274"/>
      <c r="AE58" s="274"/>
      <c r="AF58" s="249">
        <f t="shared" si="0"/>
        <v>0</v>
      </c>
      <c r="AG58" s="249"/>
      <c r="AH58" s="249"/>
      <c r="AI58" s="249">
        <f>LOOKUP(AF58,Data!A$3:A$18,Data!B$3:B$18)</f>
        <v>40</v>
      </c>
      <c r="AJ58" s="196"/>
      <c r="AK58" s="196"/>
      <c r="AL58" s="68"/>
      <c r="AM58" s="249"/>
      <c r="AN58" s="249"/>
      <c r="AO58" s="249"/>
      <c r="AP58" s="249"/>
      <c r="AQ58" s="249"/>
      <c r="AR58" s="68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>
        <v>2</v>
      </c>
      <c r="BJ58" s="249"/>
      <c r="BK58" s="249">
        <v>1</v>
      </c>
      <c r="BL58" s="249"/>
      <c r="BM58" s="249">
        <v>1</v>
      </c>
      <c r="BN58" s="249"/>
      <c r="BO58" s="249">
        <v>2</v>
      </c>
      <c r="BP58" s="249"/>
      <c r="BQ58" s="249">
        <v>2</v>
      </c>
      <c r="BR58" s="249"/>
      <c r="BS58" s="249">
        <v>2</v>
      </c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>
        <f t="shared" si="1"/>
        <v>10</v>
      </c>
      <c r="CH58" s="249"/>
    </row>
    <row r="59" spans="2:86" ht="12" customHeight="1">
      <c r="B59" s="249" t="s">
        <v>585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 t="s">
        <v>583</v>
      </c>
      <c r="M59" s="249"/>
      <c r="N59" s="249"/>
      <c r="O59" s="249"/>
      <c r="P59" s="249"/>
      <c r="Q59" s="249"/>
      <c r="R59" s="274"/>
      <c r="S59" s="274"/>
      <c r="T59" s="274"/>
      <c r="U59" s="249">
        <f>INT((AS59*Basics!$N$11+AU59*Basics!$N$12+AW59*Basics!$N$13+AY59*Basics!$N$14+BA59*Basics!$N$15+BC59*Basics!$N$16+BE59*Basics!$N$17+BG59*Basics!$N$19+BI59*Basics!$N$20+BK59*Basics!$N$21+BM59*Basics!$N$22+BO59*Basics!$N$23+BQ59*Basics!$N$24+BS59*Basics!$N$25+BU59*Basics!$N$27+BW59*Basics!$N$28+BY59*Basics!$N$29+CA59*Basics!$N$30+CC59*Basics!$N$31+CE59*Basics!$N$32)/CG59)</f>
        <v>0</v>
      </c>
      <c r="V59" s="249"/>
      <c r="W59" s="249"/>
      <c r="X59" s="249"/>
      <c r="Y59" s="249">
        <f>IF(R59&gt;20,R59+50,LOOKUP(R59,Data!I$3:I$23,Data!J$3:J$23))</f>
        <v>0</v>
      </c>
      <c r="Z59" s="249"/>
      <c r="AA59" s="249"/>
      <c r="AB59" s="249"/>
      <c r="AC59" s="274"/>
      <c r="AD59" s="274"/>
      <c r="AE59" s="274"/>
      <c r="AF59" s="249">
        <f t="shared" si="0"/>
        <v>0</v>
      </c>
      <c r="AG59" s="249"/>
      <c r="AH59" s="249"/>
      <c r="AI59" s="249">
        <f>LOOKUP(AF59,Data!A$3:A$18,Data!B$3:B$18)</f>
        <v>40</v>
      </c>
      <c r="AJ59" s="196"/>
      <c r="AK59" s="196"/>
      <c r="AL59" s="68"/>
      <c r="AM59" s="249"/>
      <c r="AN59" s="249"/>
      <c r="AO59" s="249"/>
      <c r="AP59" s="249"/>
      <c r="AQ59" s="249"/>
      <c r="AR59" s="68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>
        <v>2</v>
      </c>
      <c r="BJ59" s="249"/>
      <c r="BK59" s="249">
        <v>1</v>
      </c>
      <c r="BL59" s="249"/>
      <c r="BM59" s="249">
        <v>1</v>
      </c>
      <c r="BN59" s="249"/>
      <c r="BO59" s="249">
        <v>2</v>
      </c>
      <c r="BP59" s="249"/>
      <c r="BQ59" s="249">
        <v>2</v>
      </c>
      <c r="BR59" s="249"/>
      <c r="BS59" s="249">
        <v>2</v>
      </c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>
        <f t="shared" si="1"/>
        <v>10</v>
      </c>
      <c r="CH59" s="249"/>
    </row>
    <row r="60" spans="2:86" ht="12" customHeight="1">
      <c r="B60" s="249" t="s">
        <v>589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 t="s">
        <v>581</v>
      </c>
      <c r="M60" s="249"/>
      <c r="N60" s="249"/>
      <c r="O60" s="249"/>
      <c r="P60" s="249"/>
      <c r="Q60" s="249"/>
      <c r="R60" s="274"/>
      <c r="S60" s="274"/>
      <c r="T60" s="274"/>
      <c r="U60" s="249">
        <f>INT((AS60*Basics!$N$11+AU60*Basics!$N$12+AW60*Basics!$N$13+AY60*Basics!$N$14+BA60*Basics!$N$15+BC60*Basics!$N$16+BE60*Basics!$N$17+BG60*Basics!$N$19+BI60*Basics!$N$20+BK60*Basics!$N$21+BM60*Basics!$N$22+BO60*Basics!$N$23+BQ60*Basics!$N$24+BS60*Basics!$N$25+BU60*Basics!$N$27+BW60*Basics!$N$28+BY60*Basics!$N$29+CA60*Basics!$N$30+CC60*Basics!$N$31+CE60*Basics!$N$32)/CG60)</f>
        <v>0</v>
      </c>
      <c r="V60" s="249"/>
      <c r="W60" s="249"/>
      <c r="X60" s="249"/>
      <c r="Y60" s="249">
        <f>IF(R60&gt;20,R60+50,LOOKUP(R60,Data!I$3:I$23,Data!J$3:J$23))</f>
        <v>0</v>
      </c>
      <c r="Z60" s="249"/>
      <c r="AA60" s="249"/>
      <c r="AB60" s="249"/>
      <c r="AC60" s="274"/>
      <c r="AD60" s="274"/>
      <c r="AE60" s="274"/>
      <c r="AF60" s="249">
        <f t="shared" si="0"/>
        <v>0</v>
      </c>
      <c r="AG60" s="249"/>
      <c r="AH60" s="249"/>
      <c r="AI60" s="249">
        <f>LOOKUP(AF60,Data!A$3:A$18,Data!B$3:B$18)</f>
        <v>40</v>
      </c>
      <c r="AJ60" s="196"/>
      <c r="AK60" s="196"/>
      <c r="AL60" s="68"/>
      <c r="AM60" s="249"/>
      <c r="AN60" s="249"/>
      <c r="AO60" s="249"/>
      <c r="AP60" s="249"/>
      <c r="AQ60" s="249"/>
      <c r="AR60" s="68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>
        <v>2</v>
      </c>
      <c r="BJ60" s="249"/>
      <c r="BK60" s="249">
        <v>1</v>
      </c>
      <c r="BL60" s="249"/>
      <c r="BM60" s="249">
        <v>1</v>
      </c>
      <c r="BN60" s="249"/>
      <c r="BO60" s="249">
        <v>2</v>
      </c>
      <c r="BP60" s="249"/>
      <c r="BQ60" s="249">
        <v>2</v>
      </c>
      <c r="BR60" s="249"/>
      <c r="BS60" s="249">
        <v>2</v>
      </c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>
        <f t="shared" si="1"/>
        <v>10</v>
      </c>
      <c r="CH60" s="249"/>
    </row>
    <row r="61" spans="2:86" ht="12" customHeight="1">
      <c r="B61" s="249" t="s">
        <v>590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 t="s">
        <v>591</v>
      </c>
      <c r="M61" s="249"/>
      <c r="N61" s="249"/>
      <c r="O61" s="249"/>
      <c r="P61" s="249"/>
      <c r="Q61" s="249"/>
      <c r="R61" s="274"/>
      <c r="S61" s="274"/>
      <c r="T61" s="274"/>
      <c r="U61" s="249">
        <f>INT((AS61*Basics!$N$11+AU61*Basics!$N$12+AW61*Basics!$N$13+AY61*Basics!$N$14+BA61*Basics!$N$15+BC61*Basics!$N$16+BE61*Basics!$N$17+BG61*Basics!$N$19+BI61*Basics!$N$20+BK61*Basics!$N$21+BM61*Basics!$N$22+BO61*Basics!$N$23+BQ61*Basics!$N$24+BS61*Basics!$N$25+BU61*Basics!$N$27+BW61*Basics!$N$28+BY61*Basics!$N$29+CA61*Basics!$N$30+CC61*Basics!$N$31+CE61*Basics!$N$32)/CG61)</f>
        <v>0</v>
      </c>
      <c r="V61" s="249"/>
      <c r="W61" s="249"/>
      <c r="X61" s="249"/>
      <c r="Y61" s="249">
        <f>IF(R61&gt;20,R61+50,LOOKUP(R61,Data!I$3:I$23,Data!J$3:J$23))</f>
        <v>0</v>
      </c>
      <c r="Z61" s="249"/>
      <c r="AA61" s="249"/>
      <c r="AB61" s="249"/>
      <c r="AC61" s="274"/>
      <c r="AD61" s="274"/>
      <c r="AE61" s="274"/>
      <c r="AF61" s="249">
        <f t="shared" si="0"/>
        <v>0</v>
      </c>
      <c r="AG61" s="249"/>
      <c r="AH61" s="249"/>
      <c r="AI61" s="249">
        <f>LOOKUP(AF61,Data!A$3:A$18,Data!B$3:B$18)</f>
        <v>40</v>
      </c>
      <c r="AJ61" s="196"/>
      <c r="AK61" s="196"/>
      <c r="AL61" s="68"/>
      <c r="AM61" s="249"/>
      <c r="AN61" s="249"/>
      <c r="AO61" s="249"/>
      <c r="AP61" s="249"/>
      <c r="AQ61" s="249"/>
      <c r="AR61" s="68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>
        <v>2</v>
      </c>
      <c r="BJ61" s="249"/>
      <c r="BK61" s="249">
        <v>1</v>
      </c>
      <c r="BL61" s="249"/>
      <c r="BM61" s="249">
        <v>1</v>
      </c>
      <c r="BN61" s="249"/>
      <c r="BO61" s="249">
        <v>2</v>
      </c>
      <c r="BP61" s="249"/>
      <c r="BQ61" s="249">
        <v>2</v>
      </c>
      <c r="BR61" s="249"/>
      <c r="BS61" s="249">
        <v>2</v>
      </c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>
        <f t="shared" si="1"/>
        <v>10</v>
      </c>
      <c r="CH61" s="249"/>
    </row>
    <row r="62" spans="2:86" ht="12" customHeight="1">
      <c r="B62" s="249" t="s">
        <v>592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 t="s">
        <v>581</v>
      </c>
      <c r="M62" s="249"/>
      <c r="N62" s="249"/>
      <c r="O62" s="249"/>
      <c r="P62" s="249"/>
      <c r="Q62" s="249"/>
      <c r="R62" s="274"/>
      <c r="S62" s="274"/>
      <c r="T62" s="274"/>
      <c r="U62" s="249">
        <f>INT((AS62*Basics!$N$11+AU62*Basics!$N$12+AW62*Basics!$N$13+AY62*Basics!$N$14+BA62*Basics!$N$15+BC62*Basics!$N$16+BE62*Basics!$N$17+BG62*Basics!$N$19+BI62*Basics!$N$20+BK62*Basics!$N$21+BM62*Basics!$N$22+BO62*Basics!$N$23+BQ62*Basics!$N$24+BS62*Basics!$N$25+BU62*Basics!$N$27+BW62*Basics!$N$28+BY62*Basics!$N$29+CA62*Basics!$N$30+CC62*Basics!$N$31+CE62*Basics!$N$32)/CG62)</f>
        <v>0</v>
      </c>
      <c r="V62" s="249"/>
      <c r="W62" s="249"/>
      <c r="X62" s="249"/>
      <c r="Y62" s="249">
        <f>IF(R62&gt;20,R62+50,LOOKUP(R62,Data!I$3:I$23,Data!J$3:J$23))</f>
        <v>0</v>
      </c>
      <c r="Z62" s="249"/>
      <c r="AA62" s="249"/>
      <c r="AB62" s="249"/>
      <c r="AC62" s="274"/>
      <c r="AD62" s="274"/>
      <c r="AE62" s="274"/>
      <c r="AF62" s="249">
        <f t="shared" si="0"/>
        <v>0</v>
      </c>
      <c r="AG62" s="249"/>
      <c r="AH62" s="249"/>
      <c r="AI62" s="249">
        <f>LOOKUP(AF62,Data!A$3:A$18,Data!B$3:B$18)</f>
        <v>40</v>
      </c>
      <c r="AJ62" s="196"/>
      <c r="AK62" s="196"/>
      <c r="AL62" s="68"/>
      <c r="AM62" s="249"/>
      <c r="AN62" s="249"/>
      <c r="AO62" s="249"/>
      <c r="AP62" s="249"/>
      <c r="AQ62" s="249"/>
      <c r="AR62" s="68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>
        <v>2</v>
      </c>
      <c r="BJ62" s="249"/>
      <c r="BK62" s="249">
        <v>1</v>
      </c>
      <c r="BL62" s="249"/>
      <c r="BM62" s="249">
        <v>1</v>
      </c>
      <c r="BN62" s="249"/>
      <c r="BO62" s="249">
        <v>2</v>
      </c>
      <c r="BP62" s="249"/>
      <c r="BQ62" s="249">
        <v>2</v>
      </c>
      <c r="BR62" s="249"/>
      <c r="BS62" s="249">
        <v>2</v>
      </c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>
        <f t="shared" si="1"/>
        <v>10</v>
      </c>
      <c r="CH62" s="249"/>
    </row>
    <row r="63" spans="2:86" ht="12" customHeight="1">
      <c r="B63" s="249" t="s">
        <v>593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 t="s">
        <v>581</v>
      </c>
      <c r="M63" s="249"/>
      <c r="N63" s="249"/>
      <c r="O63" s="249"/>
      <c r="P63" s="249"/>
      <c r="Q63" s="249"/>
      <c r="R63" s="274"/>
      <c r="S63" s="274"/>
      <c r="T63" s="274"/>
      <c r="U63" s="249">
        <f>INT((AS63*Basics!$N$11+AU63*Basics!$N$12+AW63*Basics!$N$13+AY63*Basics!$N$14+BA63*Basics!$N$15+BC63*Basics!$N$16+BE63*Basics!$N$17+BG63*Basics!$N$19+BI63*Basics!$N$20+BK63*Basics!$N$21+BM63*Basics!$N$22+BO63*Basics!$N$23+BQ63*Basics!$N$24+BS63*Basics!$N$25+BU63*Basics!$N$27+BW63*Basics!$N$28+BY63*Basics!$N$29+CA63*Basics!$N$30+CC63*Basics!$N$31+CE63*Basics!$N$32)/CG63)</f>
        <v>0</v>
      </c>
      <c r="V63" s="249"/>
      <c r="W63" s="249"/>
      <c r="X63" s="249"/>
      <c r="Y63" s="249">
        <f>IF(R63&gt;20,R63+50,LOOKUP(R63,Data!I$3:I$23,Data!J$3:J$23))</f>
        <v>0</v>
      </c>
      <c r="Z63" s="249"/>
      <c r="AA63" s="249"/>
      <c r="AB63" s="249"/>
      <c r="AC63" s="274"/>
      <c r="AD63" s="274"/>
      <c r="AE63" s="274"/>
      <c r="AF63" s="249">
        <f t="shared" si="0"/>
        <v>0</v>
      </c>
      <c r="AG63" s="249"/>
      <c r="AH63" s="249"/>
      <c r="AI63" s="249">
        <f>LOOKUP(AF63,Data!A$3:A$18,Data!B$3:B$18)</f>
        <v>40</v>
      </c>
      <c r="AJ63" s="196"/>
      <c r="AK63" s="196"/>
      <c r="AL63" s="68"/>
      <c r="AM63" s="249"/>
      <c r="AN63" s="249"/>
      <c r="AO63" s="249"/>
      <c r="AP63" s="249"/>
      <c r="AQ63" s="249"/>
      <c r="AR63" s="68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>
        <v>2</v>
      </c>
      <c r="BJ63" s="249"/>
      <c r="BK63" s="249">
        <v>1</v>
      </c>
      <c r="BL63" s="249"/>
      <c r="BM63" s="249">
        <v>1</v>
      </c>
      <c r="BN63" s="249"/>
      <c r="BO63" s="249">
        <v>2</v>
      </c>
      <c r="BP63" s="249"/>
      <c r="BQ63" s="249">
        <v>2</v>
      </c>
      <c r="BR63" s="249"/>
      <c r="BS63" s="249">
        <v>2</v>
      </c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49"/>
      <c r="CG63" s="249">
        <f t="shared" si="1"/>
        <v>10</v>
      </c>
      <c r="CH63" s="249"/>
    </row>
    <row r="64" spans="2:86" ht="12" customHeight="1">
      <c r="B64" s="249" t="s">
        <v>182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 t="s">
        <v>183</v>
      </c>
      <c r="M64" s="249"/>
      <c r="N64" s="249"/>
      <c r="O64" s="249"/>
      <c r="P64" s="249"/>
      <c r="Q64" s="249"/>
      <c r="R64" s="274"/>
      <c r="S64" s="274"/>
      <c r="T64" s="274"/>
      <c r="U64" s="249">
        <f>INT((AS64*Basics!$N$11+AU64*Basics!$N$12+AW64*Basics!$N$13+AY64*Basics!$N$14+BA64*Basics!$N$15+BC64*Basics!$N$16+BE64*Basics!$N$17+BG64*Basics!$N$19+BI64*Basics!$N$20+BK64*Basics!$N$21+BM64*Basics!$N$22+BO64*Basics!$N$23+BQ64*Basics!$N$24+BS64*Basics!$N$25+BU64*Basics!$N$27+BW64*Basics!$N$28+BY64*Basics!$N$29+CA64*Basics!$N$30+CC64*Basics!$N$31+CE64*Basics!$N$32)/CG64)</f>
        <v>0</v>
      </c>
      <c r="V64" s="249"/>
      <c r="W64" s="249"/>
      <c r="X64" s="249"/>
      <c r="Y64" s="249">
        <f>IF(R64&gt;20,R64+50,LOOKUP(R64,Data!I$3:I$23,Data!J$3:J$23))</f>
        <v>0</v>
      </c>
      <c r="Z64" s="249"/>
      <c r="AA64" s="249"/>
      <c r="AB64" s="249"/>
      <c r="AC64" s="274"/>
      <c r="AD64" s="274"/>
      <c r="AE64" s="274"/>
      <c r="AF64" s="249">
        <f>U64+Y64+AC64</f>
        <v>0</v>
      </c>
      <c r="AG64" s="249"/>
      <c r="AH64" s="249"/>
      <c r="AI64" s="249">
        <f>LOOKUP(AF64,Data!A$3:A$18,Data!B$3:B$18)</f>
        <v>40</v>
      </c>
      <c r="AJ64" s="196"/>
      <c r="AK64" s="196"/>
      <c r="AL64" s="85"/>
      <c r="AM64" s="249"/>
      <c r="AN64" s="249"/>
      <c r="AO64" s="249"/>
      <c r="AP64" s="249"/>
      <c r="AQ64" s="249"/>
      <c r="AR64" s="85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>
        <v>2</v>
      </c>
      <c r="BJ64" s="249"/>
      <c r="BK64" s="249">
        <v>1</v>
      </c>
      <c r="BL64" s="249"/>
      <c r="BM64" s="249">
        <v>1</v>
      </c>
      <c r="BN64" s="249"/>
      <c r="BO64" s="249">
        <v>2</v>
      </c>
      <c r="BP64" s="249"/>
      <c r="BQ64" s="249">
        <v>2</v>
      </c>
      <c r="BR64" s="249"/>
      <c r="BS64" s="249">
        <v>2</v>
      </c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>
        <f>SUM(AS64:CF64)</f>
        <v>10</v>
      </c>
      <c r="CH64" s="249"/>
    </row>
    <row r="65" spans="2:86" ht="12" customHeight="1">
      <c r="B65" s="249" t="s">
        <v>547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 t="s">
        <v>602</v>
      </c>
      <c r="M65" s="249"/>
      <c r="N65" s="249"/>
      <c r="O65" s="249"/>
      <c r="P65" s="249"/>
      <c r="Q65" s="249"/>
      <c r="R65" s="274"/>
      <c r="S65" s="274"/>
      <c r="T65" s="274"/>
      <c r="U65" s="249">
        <f>INT((AS65*Basics!$N$11+AU65*Basics!$N$12+AW65*Basics!$N$13+AY65*Basics!$N$14+BA65*Basics!$N$15+BC65*Basics!$N$16+BE65*Basics!$N$17+BG65*Basics!$N$19+BI65*Basics!$N$20+BK65*Basics!$N$21+BM65*Basics!$N$22+BO65*Basics!$N$23+BQ65*Basics!$N$24+BS65*Basics!$N$25+BU65*Basics!$N$27+BW65*Basics!$N$28+BY65*Basics!$N$29+CA65*Basics!$N$30+CC65*Basics!$N$31+CE65*Basics!$N$32)/CG65)</f>
        <v>0</v>
      </c>
      <c r="V65" s="249"/>
      <c r="W65" s="249"/>
      <c r="X65" s="249"/>
      <c r="Y65" s="249">
        <f>IF(R65&gt;20,R65+50,LOOKUP(R65,Data!I$3:I$23,Data!J$3:J$23))</f>
        <v>0</v>
      </c>
      <c r="Z65" s="249"/>
      <c r="AA65" s="249"/>
      <c r="AB65" s="249"/>
      <c r="AC65" s="274"/>
      <c r="AD65" s="274"/>
      <c r="AE65" s="274"/>
      <c r="AF65" s="249">
        <f t="shared" si="0"/>
        <v>0</v>
      </c>
      <c r="AG65" s="249"/>
      <c r="AH65" s="249"/>
      <c r="AI65" s="249">
        <f>LOOKUP(AF65,Data!A$3:A$18,Data!B$3:B$18)</f>
        <v>40</v>
      </c>
      <c r="AJ65" s="196"/>
      <c r="AK65" s="196"/>
      <c r="AL65" s="68"/>
      <c r="AM65" s="249"/>
      <c r="AN65" s="249"/>
      <c r="AO65" s="249"/>
      <c r="AP65" s="249"/>
      <c r="AQ65" s="249"/>
      <c r="AR65" s="68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>
        <v>2</v>
      </c>
      <c r="BJ65" s="249"/>
      <c r="BK65" s="249">
        <v>1</v>
      </c>
      <c r="BL65" s="249"/>
      <c r="BM65" s="249">
        <v>1</v>
      </c>
      <c r="BN65" s="249"/>
      <c r="BO65" s="249">
        <v>2</v>
      </c>
      <c r="BP65" s="249"/>
      <c r="BQ65" s="249">
        <v>2</v>
      </c>
      <c r="BR65" s="249"/>
      <c r="BS65" s="249">
        <v>2</v>
      </c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>
        <f t="shared" si="1"/>
        <v>10</v>
      </c>
      <c r="CH65" s="249"/>
    </row>
    <row r="66" spans="2:86" ht="12" customHeight="1">
      <c r="B66" s="249" t="s">
        <v>603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 t="s">
        <v>602</v>
      </c>
      <c r="M66" s="249"/>
      <c r="N66" s="249"/>
      <c r="O66" s="249"/>
      <c r="P66" s="249"/>
      <c r="Q66" s="249"/>
      <c r="R66" s="274"/>
      <c r="S66" s="274"/>
      <c r="T66" s="274"/>
      <c r="U66" s="249">
        <f>INT((AS66*Basics!$N$11+AU66*Basics!$N$12+AW66*Basics!$N$13+AY66*Basics!$N$14+BA66*Basics!$N$15+BC66*Basics!$N$16+BE66*Basics!$N$17+BG66*Basics!$N$19+BI66*Basics!$N$20+BK66*Basics!$N$21+BM66*Basics!$N$22+BO66*Basics!$N$23+BQ66*Basics!$N$24+BS66*Basics!$N$25+BU66*Basics!$N$27+BW66*Basics!$N$28+BY66*Basics!$N$29+CA66*Basics!$N$30+CC66*Basics!$N$31+CE66*Basics!$N$32)/CG66)</f>
        <v>0</v>
      </c>
      <c r="V66" s="249"/>
      <c r="W66" s="249"/>
      <c r="X66" s="249"/>
      <c r="Y66" s="249">
        <f>IF(R66&gt;20,R66+50,LOOKUP(R66,Data!I$3:I$23,Data!J$3:J$23))</f>
        <v>0</v>
      </c>
      <c r="Z66" s="249"/>
      <c r="AA66" s="249"/>
      <c r="AB66" s="249"/>
      <c r="AC66" s="274"/>
      <c r="AD66" s="274"/>
      <c r="AE66" s="274"/>
      <c r="AF66" s="249">
        <f t="shared" si="0"/>
        <v>0</v>
      </c>
      <c r="AG66" s="249"/>
      <c r="AH66" s="249"/>
      <c r="AI66" s="249">
        <f>LOOKUP(AF66,Data!A$3:A$18,Data!B$3:B$18)</f>
        <v>40</v>
      </c>
      <c r="AJ66" s="196"/>
      <c r="AK66" s="196"/>
      <c r="AL66" s="68"/>
      <c r="AM66" s="249"/>
      <c r="AN66" s="249"/>
      <c r="AO66" s="249"/>
      <c r="AP66" s="249"/>
      <c r="AQ66" s="249"/>
      <c r="AR66" s="68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>
        <v>2</v>
      </c>
      <c r="BJ66" s="249"/>
      <c r="BK66" s="249">
        <v>1</v>
      </c>
      <c r="BL66" s="249"/>
      <c r="BM66" s="249">
        <v>1</v>
      </c>
      <c r="BN66" s="249"/>
      <c r="BO66" s="249">
        <v>2</v>
      </c>
      <c r="BP66" s="249"/>
      <c r="BQ66" s="249">
        <v>2</v>
      </c>
      <c r="BR66" s="249"/>
      <c r="BS66" s="249">
        <v>2</v>
      </c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>
        <f t="shared" si="1"/>
        <v>10</v>
      </c>
      <c r="CH66" s="249"/>
    </row>
    <row r="67" spans="2:86" ht="12" customHeight="1">
      <c r="B67" s="249" t="s">
        <v>604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 t="s">
        <v>605</v>
      </c>
      <c r="M67" s="249"/>
      <c r="N67" s="249"/>
      <c r="O67" s="249"/>
      <c r="P67" s="249"/>
      <c r="Q67" s="249"/>
      <c r="R67" s="274"/>
      <c r="S67" s="274"/>
      <c r="T67" s="274"/>
      <c r="U67" s="249">
        <f>INT((AS67*Basics!$N$11+AU67*Basics!$N$12+AW67*Basics!$N$13+AY67*Basics!$N$14+BA67*Basics!$N$15+BC67*Basics!$N$16+BE67*Basics!$N$17+BG67*Basics!$N$19+BI67*Basics!$N$20+BK67*Basics!$N$21+BM67*Basics!$N$22+BO67*Basics!$N$23+BQ67*Basics!$N$24+BS67*Basics!$N$25+BU67*Basics!$N$27+BW67*Basics!$N$28+BY67*Basics!$N$29+CA67*Basics!$N$30+CC67*Basics!$N$31+CE67*Basics!$N$32)/CG67)</f>
        <v>0</v>
      </c>
      <c r="V67" s="249"/>
      <c r="W67" s="249"/>
      <c r="X67" s="249"/>
      <c r="Y67" s="249">
        <f>IF(R67&gt;20,R67+50,LOOKUP(R67,Data!I$3:I$23,Data!J$3:J$23))</f>
        <v>0</v>
      </c>
      <c r="Z67" s="249"/>
      <c r="AA67" s="249"/>
      <c r="AB67" s="249"/>
      <c r="AC67" s="274"/>
      <c r="AD67" s="274"/>
      <c r="AE67" s="274"/>
      <c r="AF67" s="249">
        <f t="shared" si="0"/>
        <v>0</v>
      </c>
      <c r="AG67" s="249"/>
      <c r="AH67" s="249"/>
      <c r="AI67" s="249">
        <f>LOOKUP(AF67,Data!A$3:A$18,Data!B$3:B$18)</f>
        <v>40</v>
      </c>
      <c r="AJ67" s="196"/>
      <c r="AK67" s="196"/>
      <c r="AL67" s="68"/>
      <c r="AM67" s="249"/>
      <c r="AN67" s="249"/>
      <c r="AO67" s="249"/>
      <c r="AP67" s="249"/>
      <c r="AQ67" s="249"/>
      <c r="AR67" s="68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>
        <v>2</v>
      </c>
      <c r="BJ67" s="249"/>
      <c r="BK67" s="249">
        <v>1</v>
      </c>
      <c r="BL67" s="249"/>
      <c r="BM67" s="249">
        <v>1</v>
      </c>
      <c r="BN67" s="249"/>
      <c r="BO67" s="249">
        <v>2</v>
      </c>
      <c r="BP67" s="249"/>
      <c r="BQ67" s="249">
        <v>2</v>
      </c>
      <c r="BR67" s="249"/>
      <c r="BS67" s="249">
        <v>2</v>
      </c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>
        <f t="shared" si="1"/>
        <v>10</v>
      </c>
      <c r="CH67" s="249"/>
    </row>
    <row r="68" spans="2:86" ht="12" customHeight="1">
      <c r="B68" s="249" t="s">
        <v>606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 t="s">
        <v>605</v>
      </c>
      <c r="M68" s="249"/>
      <c r="N68" s="249"/>
      <c r="O68" s="249"/>
      <c r="P68" s="249"/>
      <c r="Q68" s="249"/>
      <c r="R68" s="274"/>
      <c r="S68" s="274"/>
      <c r="T68" s="274"/>
      <c r="U68" s="249">
        <f>INT((AS68*Basics!$N$11+AU68*Basics!$N$12+AW68*Basics!$N$13+AY68*Basics!$N$14+BA68*Basics!$N$15+BC68*Basics!$N$16+BE68*Basics!$N$17+BG68*Basics!$N$19+BI68*Basics!$N$20+BK68*Basics!$N$21+BM68*Basics!$N$22+BO68*Basics!$N$23+BQ68*Basics!$N$24+BS68*Basics!$N$25+BU68*Basics!$N$27+BW68*Basics!$N$28+BY68*Basics!$N$29+CA68*Basics!$N$30+CC68*Basics!$N$31+CE68*Basics!$N$32)/CG68)</f>
        <v>0</v>
      </c>
      <c r="V68" s="249"/>
      <c r="W68" s="249"/>
      <c r="X68" s="249"/>
      <c r="Y68" s="249">
        <f>IF(R68&gt;20,R68+50,LOOKUP(R68,Data!I$3:I$23,Data!J$3:J$23))</f>
        <v>0</v>
      </c>
      <c r="Z68" s="249"/>
      <c r="AA68" s="249"/>
      <c r="AB68" s="249"/>
      <c r="AC68" s="274"/>
      <c r="AD68" s="274"/>
      <c r="AE68" s="274"/>
      <c r="AF68" s="249">
        <f t="shared" si="0"/>
        <v>0</v>
      </c>
      <c r="AG68" s="249"/>
      <c r="AH68" s="249"/>
      <c r="AI68" s="249">
        <f>LOOKUP(AF68,Data!A$3:A$18,Data!B$3:B$18)</f>
        <v>40</v>
      </c>
      <c r="AJ68" s="196"/>
      <c r="AK68" s="196"/>
      <c r="AL68" s="68"/>
      <c r="AM68" s="249"/>
      <c r="AN68" s="249"/>
      <c r="AO68" s="249"/>
      <c r="AP68" s="249"/>
      <c r="AQ68" s="249"/>
      <c r="AR68" s="68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>
        <v>2</v>
      </c>
      <c r="BJ68" s="249"/>
      <c r="BK68" s="249">
        <v>1</v>
      </c>
      <c r="BL68" s="249"/>
      <c r="BM68" s="249">
        <v>1</v>
      </c>
      <c r="BN68" s="249"/>
      <c r="BO68" s="249">
        <v>2</v>
      </c>
      <c r="BP68" s="249"/>
      <c r="BQ68" s="249">
        <v>2</v>
      </c>
      <c r="BR68" s="249"/>
      <c r="BS68" s="249">
        <v>2</v>
      </c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>
        <f t="shared" si="1"/>
        <v>10</v>
      </c>
      <c r="CH68" s="249"/>
    </row>
    <row r="69" spans="2:86" ht="12" customHeight="1">
      <c r="B69" s="249" t="s">
        <v>607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 t="s">
        <v>602</v>
      </c>
      <c r="M69" s="249"/>
      <c r="N69" s="249"/>
      <c r="O69" s="249"/>
      <c r="P69" s="249"/>
      <c r="Q69" s="249"/>
      <c r="R69" s="274"/>
      <c r="S69" s="274"/>
      <c r="T69" s="274"/>
      <c r="U69" s="249">
        <f>INT((AS69*Basics!$N$11+AU69*Basics!$N$12+AW69*Basics!$N$13+AY69*Basics!$N$14+BA69*Basics!$N$15+BC69*Basics!$N$16+BE69*Basics!$N$17+BG69*Basics!$N$19+BI69*Basics!$N$20+BK69*Basics!$N$21+BM69*Basics!$N$22+BO69*Basics!$N$23+BQ69*Basics!$N$24+BS69*Basics!$N$25+BU69*Basics!$N$27+BW69*Basics!$N$28+BY69*Basics!$N$29+CA69*Basics!$N$30+CC69*Basics!$N$31+CE69*Basics!$N$32)/CG69)</f>
        <v>0</v>
      </c>
      <c r="V69" s="249"/>
      <c r="W69" s="249"/>
      <c r="X69" s="249"/>
      <c r="Y69" s="249">
        <f>IF(R69&gt;20,R69+50,LOOKUP(R69,Data!I$3:I$23,Data!J$3:J$23))</f>
        <v>0</v>
      </c>
      <c r="Z69" s="249"/>
      <c r="AA69" s="249"/>
      <c r="AB69" s="249"/>
      <c r="AC69" s="274"/>
      <c r="AD69" s="274"/>
      <c r="AE69" s="274"/>
      <c r="AF69" s="249">
        <f t="shared" si="0"/>
        <v>0</v>
      </c>
      <c r="AG69" s="249"/>
      <c r="AH69" s="249"/>
      <c r="AI69" s="249">
        <f>LOOKUP(AF69,Data!A$3:A$18,Data!B$3:B$18)</f>
        <v>40</v>
      </c>
      <c r="AJ69" s="196"/>
      <c r="AK69" s="196"/>
      <c r="AL69" s="68"/>
      <c r="AM69" s="249"/>
      <c r="AN69" s="249"/>
      <c r="AO69" s="249"/>
      <c r="AP69" s="249"/>
      <c r="AQ69" s="249"/>
      <c r="AR69" s="68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>
        <v>2</v>
      </c>
      <c r="BJ69" s="249"/>
      <c r="BK69" s="249">
        <v>1</v>
      </c>
      <c r="BL69" s="249"/>
      <c r="BM69" s="249">
        <v>1</v>
      </c>
      <c r="BN69" s="249"/>
      <c r="BO69" s="249">
        <v>2</v>
      </c>
      <c r="BP69" s="249"/>
      <c r="BQ69" s="249">
        <v>2</v>
      </c>
      <c r="BR69" s="249"/>
      <c r="BS69" s="249">
        <v>2</v>
      </c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>
        <f t="shared" si="1"/>
        <v>10</v>
      </c>
      <c r="CH69" s="249"/>
    </row>
    <row r="70" spans="2:86" ht="12" customHeight="1">
      <c r="B70" s="249" t="s">
        <v>444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 t="s">
        <v>445</v>
      </c>
      <c r="M70" s="249"/>
      <c r="N70" s="249"/>
      <c r="O70" s="249"/>
      <c r="P70" s="249"/>
      <c r="Q70" s="249"/>
      <c r="R70" s="274"/>
      <c r="S70" s="274"/>
      <c r="T70" s="274"/>
      <c r="U70" s="249">
        <f>INT((AS70*Basics!$N$11+AU70*Basics!$N$12+AW70*Basics!$N$13+AY70*Basics!$N$14+BA70*Basics!$N$15+BC70*Basics!$N$16+BE70*Basics!$N$17+BG70*Basics!$N$19+BI70*Basics!$N$20+BK70*Basics!$N$21+BM70*Basics!$N$22+BO70*Basics!$N$23+BQ70*Basics!$N$24+BS70*Basics!$N$25+BU70*Basics!$N$27+BW70*Basics!$N$28+BY70*Basics!$N$29+CA70*Basics!$N$30+CC70*Basics!$N$31+CE70*Basics!$N$32)/CG70)</f>
        <v>0</v>
      </c>
      <c r="V70" s="249"/>
      <c r="W70" s="249"/>
      <c r="X70" s="249"/>
      <c r="Y70" s="249">
        <f>IF(R70&gt;20,R70+50,LOOKUP(R70,Data!I$3:I$23,Data!J$3:J$23))</f>
        <v>0</v>
      </c>
      <c r="Z70" s="249"/>
      <c r="AA70" s="249"/>
      <c r="AB70" s="249"/>
      <c r="AC70" s="274"/>
      <c r="AD70" s="274"/>
      <c r="AE70" s="274"/>
      <c r="AF70" s="249">
        <f t="shared" si="0"/>
        <v>0</v>
      </c>
      <c r="AG70" s="249"/>
      <c r="AH70" s="249"/>
      <c r="AI70" s="249">
        <f>LOOKUP(AF70,Data!A$3:A$18,Data!B$3:B$18)</f>
        <v>40</v>
      </c>
      <c r="AJ70" s="196"/>
      <c r="AK70" s="196"/>
      <c r="AL70" s="68"/>
      <c r="AM70" s="249"/>
      <c r="AN70" s="249"/>
      <c r="AO70" s="249"/>
      <c r="AP70" s="249"/>
      <c r="AQ70" s="249"/>
      <c r="AR70" s="68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>
        <v>2</v>
      </c>
      <c r="BJ70" s="249"/>
      <c r="BK70" s="249">
        <v>1</v>
      </c>
      <c r="BL70" s="249"/>
      <c r="BM70" s="249">
        <v>1</v>
      </c>
      <c r="BN70" s="249"/>
      <c r="BO70" s="249">
        <v>2</v>
      </c>
      <c r="BP70" s="249"/>
      <c r="BQ70" s="249">
        <v>2</v>
      </c>
      <c r="BR70" s="249"/>
      <c r="BS70" s="249">
        <v>2</v>
      </c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>
        <f t="shared" si="1"/>
        <v>10</v>
      </c>
      <c r="CH70" s="249"/>
    </row>
    <row r="71" spans="2:86" ht="12" customHeight="1">
      <c r="B71" s="249" t="s">
        <v>609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 t="s">
        <v>445</v>
      </c>
      <c r="M71" s="249"/>
      <c r="N71" s="249"/>
      <c r="O71" s="249"/>
      <c r="P71" s="249"/>
      <c r="Q71" s="249"/>
      <c r="R71" s="274"/>
      <c r="S71" s="274"/>
      <c r="T71" s="274"/>
      <c r="U71" s="249">
        <f>INT((AS71*Basics!$N$11+AU71*Basics!$N$12+AW71*Basics!$N$13+AY71*Basics!$N$14+BA71*Basics!$N$15+BC71*Basics!$N$16+BE71*Basics!$N$17+BG71*Basics!$N$19+BI71*Basics!$N$20+BK71*Basics!$N$21+BM71*Basics!$N$22+BO71*Basics!$N$23+BQ71*Basics!$N$24+BS71*Basics!$N$25+BU71*Basics!$N$27+BW71*Basics!$N$28+BY71*Basics!$N$29+CA71*Basics!$N$30+CC71*Basics!$N$31+CE71*Basics!$N$32)/CG71)</f>
        <v>0</v>
      </c>
      <c r="V71" s="249"/>
      <c r="W71" s="249"/>
      <c r="X71" s="249"/>
      <c r="Y71" s="249">
        <f>IF(R71&gt;20,R71+50,LOOKUP(R71,Data!I$3:I$23,Data!J$3:J$23))</f>
        <v>0</v>
      </c>
      <c r="Z71" s="249"/>
      <c r="AA71" s="249"/>
      <c r="AB71" s="249"/>
      <c r="AC71" s="274"/>
      <c r="AD71" s="274"/>
      <c r="AE71" s="274"/>
      <c r="AF71" s="249">
        <f t="shared" si="0"/>
        <v>0</v>
      </c>
      <c r="AG71" s="249"/>
      <c r="AH71" s="249"/>
      <c r="AI71" s="249">
        <f>LOOKUP(AF71,Data!A$3:A$18,Data!B$3:B$18)</f>
        <v>40</v>
      </c>
      <c r="AJ71" s="196"/>
      <c r="AK71" s="196"/>
      <c r="AL71" s="68"/>
      <c r="AM71" s="249"/>
      <c r="AN71" s="249"/>
      <c r="AO71" s="249"/>
      <c r="AP71" s="249"/>
      <c r="AQ71" s="249"/>
      <c r="AR71" s="68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>
        <v>2</v>
      </c>
      <c r="BJ71" s="249"/>
      <c r="BK71" s="249">
        <v>1</v>
      </c>
      <c r="BL71" s="249"/>
      <c r="BM71" s="249">
        <v>1</v>
      </c>
      <c r="BN71" s="249"/>
      <c r="BO71" s="249">
        <v>2</v>
      </c>
      <c r="BP71" s="249"/>
      <c r="BQ71" s="249">
        <v>2</v>
      </c>
      <c r="BR71" s="249"/>
      <c r="BS71" s="249">
        <v>2</v>
      </c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>
        <f t="shared" si="1"/>
        <v>10</v>
      </c>
      <c r="CH71" s="249"/>
    </row>
    <row r="72" spans="2:86" ht="12" customHeight="1">
      <c r="B72" s="249" t="s">
        <v>610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 t="s">
        <v>583</v>
      </c>
      <c r="M72" s="249"/>
      <c r="N72" s="249"/>
      <c r="O72" s="249"/>
      <c r="P72" s="249"/>
      <c r="Q72" s="249"/>
      <c r="R72" s="274"/>
      <c r="S72" s="274"/>
      <c r="T72" s="274"/>
      <c r="U72" s="249">
        <f>INT((AS72*Basics!$N$11+AU72*Basics!$N$12+AW72*Basics!$N$13+AY72*Basics!$N$14+BA72*Basics!$N$15+BC72*Basics!$N$16+BE72*Basics!$N$17+BG72*Basics!$N$19+BI72*Basics!$N$20+BK72*Basics!$N$21+BM72*Basics!$N$22+BO72*Basics!$N$23+BQ72*Basics!$N$24+BS72*Basics!$N$25+BU72*Basics!$N$27+BW72*Basics!$N$28+BY72*Basics!$N$29+CA72*Basics!$N$30+CC72*Basics!$N$31+CE72*Basics!$N$32)/CG72)</f>
        <v>0</v>
      </c>
      <c r="V72" s="249"/>
      <c r="W72" s="249"/>
      <c r="X72" s="249"/>
      <c r="Y72" s="249">
        <f>IF(R72&gt;20,R72+50,LOOKUP(R72,Data!I$3:I$23,Data!J$3:J$23))</f>
        <v>0</v>
      </c>
      <c r="Z72" s="249"/>
      <c r="AA72" s="249"/>
      <c r="AB72" s="249"/>
      <c r="AC72" s="274"/>
      <c r="AD72" s="274"/>
      <c r="AE72" s="274"/>
      <c r="AF72" s="249">
        <f t="shared" si="0"/>
        <v>0</v>
      </c>
      <c r="AG72" s="249"/>
      <c r="AH72" s="249"/>
      <c r="AI72" s="249">
        <f>LOOKUP(AF72,Data!A$3:A$18,Data!B$3:B$18)</f>
        <v>40</v>
      </c>
      <c r="AJ72" s="196"/>
      <c r="AK72" s="196"/>
      <c r="AL72" s="68"/>
      <c r="AM72" s="249"/>
      <c r="AN72" s="249"/>
      <c r="AO72" s="249"/>
      <c r="AP72" s="249"/>
      <c r="AQ72" s="249"/>
      <c r="AR72" s="68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>
        <v>2</v>
      </c>
      <c r="BJ72" s="249"/>
      <c r="BK72" s="249">
        <v>1</v>
      </c>
      <c r="BL72" s="249"/>
      <c r="BM72" s="249">
        <v>1</v>
      </c>
      <c r="BN72" s="249"/>
      <c r="BO72" s="249">
        <v>2</v>
      </c>
      <c r="BP72" s="249"/>
      <c r="BQ72" s="249">
        <v>2</v>
      </c>
      <c r="BR72" s="249"/>
      <c r="BS72" s="249">
        <v>2</v>
      </c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>
        <f t="shared" si="1"/>
        <v>10</v>
      </c>
      <c r="CH72" s="249"/>
    </row>
    <row r="73" spans="2:86" ht="12" customHeight="1">
      <c r="B73" s="249" t="s">
        <v>611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 t="s">
        <v>583</v>
      </c>
      <c r="M73" s="249"/>
      <c r="N73" s="249"/>
      <c r="O73" s="249"/>
      <c r="P73" s="249"/>
      <c r="Q73" s="249"/>
      <c r="R73" s="274"/>
      <c r="S73" s="274"/>
      <c r="T73" s="274"/>
      <c r="U73" s="249">
        <f>INT((AS73*Basics!$N$11+AU73*Basics!$N$12+AW73*Basics!$N$13+AY73*Basics!$N$14+BA73*Basics!$N$15+BC73*Basics!$N$16+BE73*Basics!$N$17+BG73*Basics!$N$19+BI73*Basics!$N$20+BK73*Basics!$N$21+BM73*Basics!$N$22+BO73*Basics!$N$23+BQ73*Basics!$N$24+BS73*Basics!$N$25+BU73*Basics!$N$27+BW73*Basics!$N$28+BY73*Basics!$N$29+CA73*Basics!$N$30+CC73*Basics!$N$31+CE73*Basics!$N$32)/CG73)</f>
        <v>0</v>
      </c>
      <c r="V73" s="249"/>
      <c r="W73" s="249"/>
      <c r="X73" s="249"/>
      <c r="Y73" s="249">
        <f>IF(R73&gt;20,R73+50,LOOKUP(R73,Data!I$3:I$23,Data!J$3:J$23))</f>
        <v>0</v>
      </c>
      <c r="Z73" s="249"/>
      <c r="AA73" s="249"/>
      <c r="AB73" s="249"/>
      <c r="AC73" s="274"/>
      <c r="AD73" s="274"/>
      <c r="AE73" s="274"/>
      <c r="AF73" s="249">
        <f aca="true" t="shared" si="2" ref="AF73:AF83">U73+Y73+AC73</f>
        <v>0</v>
      </c>
      <c r="AG73" s="249"/>
      <c r="AH73" s="249"/>
      <c r="AI73" s="249">
        <f>LOOKUP(AF73,Data!A$3:A$18,Data!B$3:B$18)</f>
        <v>40</v>
      </c>
      <c r="AJ73" s="196"/>
      <c r="AK73" s="196"/>
      <c r="AL73" s="68"/>
      <c r="AM73" s="249"/>
      <c r="AN73" s="249"/>
      <c r="AO73" s="249"/>
      <c r="AP73" s="249"/>
      <c r="AQ73" s="249"/>
      <c r="AR73" s="68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>
        <v>2</v>
      </c>
      <c r="BJ73" s="249"/>
      <c r="BK73" s="249">
        <v>1</v>
      </c>
      <c r="BL73" s="249"/>
      <c r="BM73" s="249">
        <v>1</v>
      </c>
      <c r="BN73" s="249"/>
      <c r="BO73" s="249">
        <v>2</v>
      </c>
      <c r="BP73" s="249"/>
      <c r="BQ73" s="249">
        <v>2</v>
      </c>
      <c r="BR73" s="249"/>
      <c r="BS73" s="249">
        <v>2</v>
      </c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>
        <f aca="true" t="shared" si="3" ref="CG73:CG83">SUM(AS73:CF73)</f>
        <v>10</v>
      </c>
      <c r="CH73" s="249"/>
    </row>
    <row r="74" spans="2:86" ht="12" customHeight="1">
      <c r="B74" s="249" t="s">
        <v>612</v>
      </c>
      <c r="C74" s="249"/>
      <c r="D74" s="249"/>
      <c r="E74" s="249"/>
      <c r="F74" s="249"/>
      <c r="G74" s="249"/>
      <c r="H74" s="249"/>
      <c r="I74" s="249"/>
      <c r="J74" s="249"/>
      <c r="K74" s="249"/>
      <c r="L74" s="249" t="s">
        <v>583</v>
      </c>
      <c r="M74" s="249"/>
      <c r="N74" s="249"/>
      <c r="O74" s="249"/>
      <c r="P74" s="249"/>
      <c r="Q74" s="249"/>
      <c r="R74" s="274"/>
      <c r="S74" s="274"/>
      <c r="T74" s="274"/>
      <c r="U74" s="249">
        <f>INT((AS74*Basics!$N$11+AU74*Basics!$N$12+AW74*Basics!$N$13+AY74*Basics!$N$14+BA74*Basics!$N$15+BC74*Basics!$N$16+BE74*Basics!$N$17+BG74*Basics!$N$19+BI74*Basics!$N$20+BK74*Basics!$N$21+BM74*Basics!$N$22+BO74*Basics!$N$23+BQ74*Basics!$N$24+BS74*Basics!$N$25+BU74*Basics!$N$27+BW74*Basics!$N$28+BY74*Basics!$N$29+CA74*Basics!$N$30+CC74*Basics!$N$31+CE74*Basics!$N$32)/CG74)</f>
        <v>0</v>
      </c>
      <c r="V74" s="249"/>
      <c r="W74" s="249"/>
      <c r="X74" s="249"/>
      <c r="Y74" s="249">
        <f>IF(R74&gt;20,R74+50,LOOKUP(R74,Data!I$3:I$23,Data!J$3:J$23))</f>
        <v>0</v>
      </c>
      <c r="Z74" s="249"/>
      <c r="AA74" s="249"/>
      <c r="AB74" s="249"/>
      <c r="AC74" s="274"/>
      <c r="AD74" s="274"/>
      <c r="AE74" s="274"/>
      <c r="AF74" s="249">
        <f t="shared" si="2"/>
        <v>0</v>
      </c>
      <c r="AG74" s="249"/>
      <c r="AH74" s="249"/>
      <c r="AI74" s="249">
        <f>LOOKUP(AF74,Data!A$3:A$18,Data!B$3:B$18)</f>
        <v>40</v>
      </c>
      <c r="AJ74" s="196"/>
      <c r="AK74" s="196"/>
      <c r="AL74" s="68"/>
      <c r="AM74" s="249"/>
      <c r="AN74" s="249"/>
      <c r="AO74" s="249"/>
      <c r="AP74" s="249"/>
      <c r="AQ74" s="249"/>
      <c r="AR74" s="68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>
        <v>2</v>
      </c>
      <c r="BJ74" s="249"/>
      <c r="BK74" s="249">
        <v>1</v>
      </c>
      <c r="BL74" s="249"/>
      <c r="BM74" s="249">
        <v>1</v>
      </c>
      <c r="BN74" s="249"/>
      <c r="BO74" s="249">
        <v>2</v>
      </c>
      <c r="BP74" s="249"/>
      <c r="BQ74" s="249">
        <v>2</v>
      </c>
      <c r="BR74" s="249"/>
      <c r="BS74" s="249">
        <v>2</v>
      </c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>
        <f t="shared" si="3"/>
        <v>10</v>
      </c>
      <c r="CH74" s="249"/>
    </row>
    <row r="75" spans="2:86" ht="12" customHeight="1">
      <c r="B75" s="249" t="s">
        <v>613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 t="s">
        <v>583</v>
      </c>
      <c r="M75" s="249"/>
      <c r="N75" s="249"/>
      <c r="O75" s="249"/>
      <c r="P75" s="249"/>
      <c r="Q75" s="249"/>
      <c r="R75" s="274"/>
      <c r="S75" s="274"/>
      <c r="T75" s="274"/>
      <c r="U75" s="249">
        <f>INT((AS75*Basics!$N$11+AU75*Basics!$N$12+AW75*Basics!$N$13+AY75*Basics!$N$14+BA75*Basics!$N$15+BC75*Basics!$N$16+BE75*Basics!$N$17+BG75*Basics!$N$19+BI75*Basics!$N$20+BK75*Basics!$N$21+BM75*Basics!$N$22+BO75*Basics!$N$23+BQ75*Basics!$N$24+BS75*Basics!$N$25+BU75*Basics!$N$27+BW75*Basics!$N$28+BY75*Basics!$N$29+CA75*Basics!$N$30+CC75*Basics!$N$31+CE75*Basics!$N$32)/CG75)</f>
        <v>0</v>
      </c>
      <c r="V75" s="249"/>
      <c r="W75" s="249"/>
      <c r="X75" s="249"/>
      <c r="Y75" s="249">
        <f>IF(R75&gt;20,R75+50,LOOKUP(R75,Data!I$3:I$23,Data!J$3:J$23))</f>
        <v>0</v>
      </c>
      <c r="Z75" s="249"/>
      <c r="AA75" s="249"/>
      <c r="AB75" s="249"/>
      <c r="AC75" s="274"/>
      <c r="AD75" s="274"/>
      <c r="AE75" s="274"/>
      <c r="AF75" s="249">
        <f t="shared" si="2"/>
        <v>0</v>
      </c>
      <c r="AG75" s="249"/>
      <c r="AH75" s="249"/>
      <c r="AI75" s="249">
        <f>LOOKUP(AF75,Data!A$3:A$18,Data!B$3:B$18)</f>
        <v>40</v>
      </c>
      <c r="AJ75" s="196"/>
      <c r="AK75" s="196"/>
      <c r="AL75" s="68"/>
      <c r="AM75" s="249"/>
      <c r="AN75" s="249"/>
      <c r="AO75" s="249"/>
      <c r="AP75" s="249"/>
      <c r="AQ75" s="249"/>
      <c r="AR75" s="68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>
        <v>2</v>
      </c>
      <c r="BJ75" s="249"/>
      <c r="BK75" s="249">
        <v>1</v>
      </c>
      <c r="BL75" s="249"/>
      <c r="BM75" s="249">
        <v>1</v>
      </c>
      <c r="BN75" s="249"/>
      <c r="BO75" s="249">
        <v>2</v>
      </c>
      <c r="BP75" s="249"/>
      <c r="BQ75" s="249">
        <v>2</v>
      </c>
      <c r="BR75" s="249"/>
      <c r="BS75" s="249">
        <v>2</v>
      </c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>
        <f t="shared" si="3"/>
        <v>10</v>
      </c>
      <c r="CH75" s="249"/>
    </row>
    <row r="76" spans="2:86" ht="12" customHeight="1">
      <c r="B76" s="249" t="s">
        <v>614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 t="s">
        <v>581</v>
      </c>
      <c r="M76" s="249"/>
      <c r="N76" s="249"/>
      <c r="O76" s="249"/>
      <c r="P76" s="249"/>
      <c r="Q76" s="249"/>
      <c r="R76" s="274"/>
      <c r="S76" s="274"/>
      <c r="T76" s="274"/>
      <c r="U76" s="249">
        <f>INT((AS76*Basics!$N$11+AU76*Basics!$N$12+AW76*Basics!$N$13+AY76*Basics!$N$14+BA76*Basics!$N$15+BC76*Basics!$N$16+BE76*Basics!$N$17+BG76*Basics!$N$19+BI76*Basics!$N$20+BK76*Basics!$N$21+BM76*Basics!$N$22+BO76*Basics!$N$23+BQ76*Basics!$N$24+BS76*Basics!$N$25+BU76*Basics!$N$27+BW76*Basics!$N$28+BY76*Basics!$N$29+CA76*Basics!$N$30+CC76*Basics!$N$31+CE76*Basics!$N$32)/CG76)</f>
        <v>0</v>
      </c>
      <c r="V76" s="249"/>
      <c r="W76" s="249"/>
      <c r="X76" s="249"/>
      <c r="Y76" s="249">
        <f>IF(R76&gt;20,R76+50,LOOKUP(R76,Data!I$3:I$23,Data!J$3:J$23))</f>
        <v>0</v>
      </c>
      <c r="Z76" s="249"/>
      <c r="AA76" s="249"/>
      <c r="AB76" s="249"/>
      <c r="AC76" s="274"/>
      <c r="AD76" s="274"/>
      <c r="AE76" s="274"/>
      <c r="AF76" s="249">
        <f t="shared" si="2"/>
        <v>0</v>
      </c>
      <c r="AG76" s="249"/>
      <c r="AH76" s="249"/>
      <c r="AI76" s="249">
        <f>LOOKUP(AF76,Data!A$3:A$18,Data!B$3:B$18)</f>
        <v>40</v>
      </c>
      <c r="AJ76" s="196"/>
      <c r="AK76" s="196"/>
      <c r="AL76" s="68"/>
      <c r="AM76" s="249"/>
      <c r="AN76" s="249"/>
      <c r="AO76" s="249"/>
      <c r="AP76" s="249"/>
      <c r="AQ76" s="249"/>
      <c r="AR76" s="68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>
        <v>2</v>
      </c>
      <c r="BJ76" s="249"/>
      <c r="BK76" s="249">
        <v>1</v>
      </c>
      <c r="BL76" s="249"/>
      <c r="BM76" s="249">
        <v>1</v>
      </c>
      <c r="BN76" s="249"/>
      <c r="BO76" s="249">
        <v>2</v>
      </c>
      <c r="BP76" s="249"/>
      <c r="BQ76" s="249">
        <v>2</v>
      </c>
      <c r="BR76" s="249"/>
      <c r="BS76" s="249">
        <v>2</v>
      </c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>
        <f t="shared" si="3"/>
        <v>10</v>
      </c>
      <c r="CH76" s="249"/>
    </row>
    <row r="77" spans="2:86" ht="12" customHeight="1">
      <c r="B77" s="249" t="s">
        <v>615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 t="s">
        <v>616</v>
      </c>
      <c r="M77" s="249"/>
      <c r="N77" s="249"/>
      <c r="O77" s="249"/>
      <c r="P77" s="249"/>
      <c r="Q77" s="249"/>
      <c r="R77" s="274"/>
      <c r="S77" s="274"/>
      <c r="T77" s="274"/>
      <c r="U77" s="249">
        <f>INT((AS77*Basics!$N$11+AU77*Basics!$N$12+AW77*Basics!$N$13+AY77*Basics!$N$14+BA77*Basics!$N$15+BC77*Basics!$N$16+BE77*Basics!$N$17+BG77*Basics!$N$19+BI77*Basics!$N$20+BK77*Basics!$N$21+BM77*Basics!$N$22+BO77*Basics!$N$23+BQ77*Basics!$N$24+BS77*Basics!$N$25+BU77*Basics!$N$27+BW77*Basics!$N$28+BY77*Basics!$N$29+CA77*Basics!$N$30+CC77*Basics!$N$31+CE77*Basics!$N$32)/CG77)</f>
        <v>0</v>
      </c>
      <c r="V77" s="249"/>
      <c r="W77" s="249"/>
      <c r="X77" s="249"/>
      <c r="Y77" s="249">
        <f>IF(R77&gt;20,R77+50,LOOKUP(R77,Data!I$3:I$23,Data!J$3:J$23))</f>
        <v>0</v>
      </c>
      <c r="Z77" s="249"/>
      <c r="AA77" s="249"/>
      <c r="AB77" s="249"/>
      <c r="AC77" s="274"/>
      <c r="AD77" s="274"/>
      <c r="AE77" s="274"/>
      <c r="AF77" s="249">
        <f>U77+Y77+AC77</f>
        <v>0</v>
      </c>
      <c r="AG77" s="249"/>
      <c r="AH77" s="249"/>
      <c r="AI77" s="249">
        <f>LOOKUP(AF77,Data!A$3:A$18,Data!B$3:B$18)</f>
        <v>40</v>
      </c>
      <c r="AJ77" s="196"/>
      <c r="AK77" s="196"/>
      <c r="AL77" s="68"/>
      <c r="AM77" s="249"/>
      <c r="AN77" s="249"/>
      <c r="AO77" s="249"/>
      <c r="AP77" s="249"/>
      <c r="AQ77" s="249"/>
      <c r="AR77" s="68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>
        <v>2</v>
      </c>
      <c r="BJ77" s="249"/>
      <c r="BK77" s="249">
        <v>2</v>
      </c>
      <c r="BL77" s="249"/>
      <c r="BM77" s="249"/>
      <c r="BN77" s="249"/>
      <c r="BO77" s="249">
        <v>2</v>
      </c>
      <c r="BP77" s="249"/>
      <c r="BQ77" s="249"/>
      <c r="BR77" s="249"/>
      <c r="BS77" s="249">
        <v>2</v>
      </c>
      <c r="BT77" s="249"/>
      <c r="BU77" s="249"/>
      <c r="BV77" s="249"/>
      <c r="BW77" s="249"/>
      <c r="BX77" s="249"/>
      <c r="BY77" s="249"/>
      <c r="BZ77" s="249"/>
      <c r="CA77" s="249">
        <v>2</v>
      </c>
      <c r="CB77" s="249"/>
      <c r="CC77" s="249"/>
      <c r="CD77" s="249"/>
      <c r="CE77" s="249"/>
      <c r="CF77" s="249"/>
      <c r="CG77" s="249">
        <f>SUM(AS77:CF77)</f>
        <v>10</v>
      </c>
      <c r="CH77" s="249"/>
    </row>
    <row r="78" spans="2:86" ht="12" customHeight="1">
      <c r="B78" s="249" t="s">
        <v>564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 t="s">
        <v>616</v>
      </c>
      <c r="M78" s="249"/>
      <c r="N78" s="249"/>
      <c r="O78" s="249"/>
      <c r="P78" s="249"/>
      <c r="Q78" s="249"/>
      <c r="R78" s="274"/>
      <c r="S78" s="274"/>
      <c r="T78" s="274"/>
      <c r="U78" s="249">
        <f>INT((AS78*Basics!$N$11+AU78*Basics!$N$12+AW78*Basics!$N$13+AY78*Basics!$N$14+BA78*Basics!$N$15+BC78*Basics!$N$16+BE78*Basics!$N$17+BG78*Basics!$N$19+BI78*Basics!$N$20+BK78*Basics!$N$21+BM78*Basics!$N$22+BO78*Basics!$N$23+BQ78*Basics!$N$24+BS78*Basics!$N$25+BU78*Basics!$N$27+BW78*Basics!$N$28+BY78*Basics!$N$29+CA78*Basics!$N$30+CC78*Basics!$N$31+CE78*Basics!$N$32)/CG78)</f>
        <v>0</v>
      </c>
      <c r="V78" s="249"/>
      <c r="W78" s="249"/>
      <c r="X78" s="249"/>
      <c r="Y78" s="249">
        <f>IF(R78&gt;20,R78+50,LOOKUP(R78,Data!I$3:I$23,Data!J$3:J$23))</f>
        <v>0</v>
      </c>
      <c r="Z78" s="249"/>
      <c r="AA78" s="249"/>
      <c r="AB78" s="249"/>
      <c r="AC78" s="274"/>
      <c r="AD78" s="274"/>
      <c r="AE78" s="274"/>
      <c r="AF78" s="249">
        <f t="shared" si="2"/>
        <v>0</v>
      </c>
      <c r="AG78" s="249"/>
      <c r="AH78" s="249"/>
      <c r="AI78" s="249">
        <f>LOOKUP(AF78,Data!A$3:A$18,Data!B$3:B$18)</f>
        <v>40</v>
      </c>
      <c r="AJ78" s="196"/>
      <c r="AK78" s="196"/>
      <c r="AL78" s="68"/>
      <c r="AM78" s="249"/>
      <c r="AN78" s="249"/>
      <c r="AO78" s="249"/>
      <c r="AP78" s="249"/>
      <c r="AQ78" s="249"/>
      <c r="AR78" s="68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>
        <v>2</v>
      </c>
      <c r="BJ78" s="249"/>
      <c r="BK78" s="249">
        <v>2</v>
      </c>
      <c r="BL78" s="249"/>
      <c r="BM78" s="249"/>
      <c r="BN78" s="249"/>
      <c r="BO78" s="249">
        <v>2</v>
      </c>
      <c r="BP78" s="249"/>
      <c r="BQ78" s="249"/>
      <c r="BR78" s="249"/>
      <c r="BS78" s="249">
        <v>2</v>
      </c>
      <c r="BT78" s="249"/>
      <c r="BU78" s="249"/>
      <c r="BV78" s="249"/>
      <c r="BW78" s="249"/>
      <c r="BX78" s="249"/>
      <c r="BY78" s="249"/>
      <c r="BZ78" s="249"/>
      <c r="CA78" s="249">
        <v>2</v>
      </c>
      <c r="CB78" s="249"/>
      <c r="CC78" s="249"/>
      <c r="CD78" s="249"/>
      <c r="CE78" s="249"/>
      <c r="CF78" s="249"/>
      <c r="CG78" s="249">
        <f t="shared" si="3"/>
        <v>10</v>
      </c>
      <c r="CH78" s="249"/>
    </row>
    <row r="79" spans="2:86" ht="12" customHeight="1">
      <c r="B79" s="249" t="s">
        <v>565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 t="s">
        <v>616</v>
      </c>
      <c r="M79" s="249"/>
      <c r="N79" s="249"/>
      <c r="O79" s="249"/>
      <c r="P79" s="249"/>
      <c r="Q79" s="249"/>
      <c r="R79" s="274"/>
      <c r="S79" s="274"/>
      <c r="T79" s="274"/>
      <c r="U79" s="249">
        <f>INT((AS79*Basics!$N$11+AU79*Basics!$N$12+AW79*Basics!$N$13+AY79*Basics!$N$14+BA79*Basics!$N$15+BC79*Basics!$N$16+BE79*Basics!$N$17+BG79*Basics!$N$19+BI79*Basics!$N$20+BK79*Basics!$N$21+BM79*Basics!$N$22+BO79*Basics!$N$23+BQ79*Basics!$N$24+BS79*Basics!$N$25+BU79*Basics!$N$27+BW79*Basics!$N$28+BY79*Basics!$N$29+CA79*Basics!$N$30+CC79*Basics!$N$31+CE79*Basics!$N$32)/CG79)</f>
        <v>0</v>
      </c>
      <c r="V79" s="249"/>
      <c r="W79" s="249"/>
      <c r="X79" s="249"/>
      <c r="Y79" s="249">
        <f>IF(R79&gt;20,R79+50,LOOKUP(R79,Data!I$3:I$23,Data!J$3:J$23))</f>
        <v>0</v>
      </c>
      <c r="Z79" s="249"/>
      <c r="AA79" s="249"/>
      <c r="AB79" s="249"/>
      <c r="AC79" s="274"/>
      <c r="AD79" s="274"/>
      <c r="AE79" s="274"/>
      <c r="AF79" s="249">
        <f t="shared" si="2"/>
        <v>0</v>
      </c>
      <c r="AG79" s="249"/>
      <c r="AH79" s="249"/>
      <c r="AI79" s="249">
        <f>LOOKUP(AF79,Data!A$3:A$18,Data!B$3:B$18)</f>
        <v>40</v>
      </c>
      <c r="AJ79" s="196"/>
      <c r="AK79" s="196"/>
      <c r="AL79" s="68"/>
      <c r="AM79" s="249"/>
      <c r="AN79" s="249"/>
      <c r="AO79" s="249"/>
      <c r="AP79" s="249"/>
      <c r="AQ79" s="249"/>
      <c r="AR79" s="68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>
        <v>2</v>
      </c>
      <c r="BJ79" s="249"/>
      <c r="BK79" s="249">
        <v>2</v>
      </c>
      <c r="BL79" s="249"/>
      <c r="BM79" s="249"/>
      <c r="BN79" s="249"/>
      <c r="BO79" s="249">
        <v>2</v>
      </c>
      <c r="BP79" s="249"/>
      <c r="BQ79" s="249"/>
      <c r="BR79" s="249"/>
      <c r="BS79" s="249">
        <v>2</v>
      </c>
      <c r="BT79" s="249"/>
      <c r="BU79" s="249"/>
      <c r="BV79" s="249"/>
      <c r="BW79" s="249"/>
      <c r="BX79" s="249"/>
      <c r="BY79" s="249"/>
      <c r="BZ79" s="249"/>
      <c r="CA79" s="249">
        <v>2</v>
      </c>
      <c r="CB79" s="249"/>
      <c r="CC79" s="249"/>
      <c r="CD79" s="249"/>
      <c r="CE79" s="249"/>
      <c r="CF79" s="249"/>
      <c r="CG79" s="249">
        <f t="shared" si="3"/>
        <v>10</v>
      </c>
      <c r="CH79" s="249"/>
    </row>
    <row r="80" spans="2:86" ht="12" customHeight="1">
      <c r="B80" s="249" t="s">
        <v>566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 t="s">
        <v>616</v>
      </c>
      <c r="M80" s="249"/>
      <c r="N80" s="249"/>
      <c r="O80" s="249"/>
      <c r="P80" s="249"/>
      <c r="Q80" s="249"/>
      <c r="R80" s="274"/>
      <c r="S80" s="274"/>
      <c r="T80" s="274"/>
      <c r="U80" s="249">
        <f>INT((AS80*Basics!$N$11+AU80*Basics!$N$12+AW80*Basics!$N$13+AY80*Basics!$N$14+BA80*Basics!$N$15+BC80*Basics!$N$16+BE80*Basics!$N$17+BG80*Basics!$N$19+BI80*Basics!$N$20+BK80*Basics!$N$21+BM80*Basics!$N$22+BO80*Basics!$N$23+BQ80*Basics!$N$24+BS80*Basics!$N$25+BU80*Basics!$N$27+BW80*Basics!$N$28+BY80*Basics!$N$29+CA80*Basics!$N$30+CC80*Basics!$N$31+CE80*Basics!$N$32)/CG80)</f>
        <v>0</v>
      </c>
      <c r="V80" s="249"/>
      <c r="W80" s="249"/>
      <c r="X80" s="249"/>
      <c r="Y80" s="249">
        <f>IF(R80&gt;20,R80+50,LOOKUP(R80,Data!I$3:I$23,Data!J$3:J$23))</f>
        <v>0</v>
      </c>
      <c r="Z80" s="249"/>
      <c r="AA80" s="249"/>
      <c r="AB80" s="249"/>
      <c r="AC80" s="274"/>
      <c r="AD80" s="274"/>
      <c r="AE80" s="274"/>
      <c r="AF80" s="249">
        <f t="shared" si="2"/>
        <v>0</v>
      </c>
      <c r="AG80" s="249"/>
      <c r="AH80" s="249"/>
      <c r="AI80" s="249">
        <f>LOOKUP(AF80,Data!A$3:A$18,Data!B$3:B$18)</f>
        <v>40</v>
      </c>
      <c r="AJ80" s="196"/>
      <c r="AK80" s="196"/>
      <c r="AL80" s="68"/>
      <c r="AM80" s="249"/>
      <c r="AN80" s="249"/>
      <c r="AO80" s="249"/>
      <c r="AP80" s="249"/>
      <c r="AQ80" s="249"/>
      <c r="AR80" s="68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>
        <v>2</v>
      </c>
      <c r="BJ80" s="249"/>
      <c r="BK80" s="249">
        <v>2</v>
      </c>
      <c r="BL80" s="249"/>
      <c r="BM80" s="249"/>
      <c r="BN80" s="249"/>
      <c r="BO80" s="249">
        <v>2</v>
      </c>
      <c r="BP80" s="249"/>
      <c r="BQ80" s="249"/>
      <c r="BR80" s="249"/>
      <c r="BS80" s="249">
        <v>2</v>
      </c>
      <c r="BT80" s="249"/>
      <c r="BU80" s="249"/>
      <c r="BV80" s="249"/>
      <c r="BW80" s="249"/>
      <c r="BX80" s="249"/>
      <c r="BY80" s="249"/>
      <c r="BZ80" s="249"/>
      <c r="CA80" s="249">
        <v>2</v>
      </c>
      <c r="CB80" s="249"/>
      <c r="CC80" s="249"/>
      <c r="CD80" s="249"/>
      <c r="CE80" s="249"/>
      <c r="CF80" s="249"/>
      <c r="CG80" s="249">
        <f t="shared" si="3"/>
        <v>10</v>
      </c>
      <c r="CH80" s="249"/>
    </row>
    <row r="81" spans="2:86" ht="12" customHeight="1">
      <c r="B81" s="249" t="s">
        <v>567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 t="s">
        <v>616</v>
      </c>
      <c r="M81" s="249"/>
      <c r="N81" s="249"/>
      <c r="O81" s="249"/>
      <c r="P81" s="249"/>
      <c r="Q81" s="249"/>
      <c r="R81" s="274"/>
      <c r="S81" s="274"/>
      <c r="T81" s="274"/>
      <c r="U81" s="249">
        <f>INT((AS81*Basics!$N$11+AU81*Basics!$N$12+AW81*Basics!$N$13+AY81*Basics!$N$14+BA81*Basics!$N$15+BC81*Basics!$N$16+BE81*Basics!$N$17+BG81*Basics!$N$19+BI81*Basics!$N$20+BK81*Basics!$N$21+BM81*Basics!$N$22+BO81*Basics!$N$23+BQ81*Basics!$N$24+BS81*Basics!$N$25+BU81*Basics!$N$27+BW81*Basics!$N$28+BY81*Basics!$N$29+CA81*Basics!$N$30+CC81*Basics!$N$31+CE81*Basics!$N$32)/CG81)</f>
        <v>0</v>
      </c>
      <c r="V81" s="249"/>
      <c r="W81" s="249"/>
      <c r="X81" s="249"/>
      <c r="Y81" s="249">
        <f>IF(R81&gt;20,R81+50,LOOKUP(R81,Data!I$3:I$23,Data!J$3:J$23))</f>
        <v>0</v>
      </c>
      <c r="Z81" s="249"/>
      <c r="AA81" s="249"/>
      <c r="AB81" s="249"/>
      <c r="AC81" s="274"/>
      <c r="AD81" s="274"/>
      <c r="AE81" s="274"/>
      <c r="AF81" s="249">
        <f>U81+Y81+AC81</f>
        <v>0</v>
      </c>
      <c r="AG81" s="249"/>
      <c r="AH81" s="249"/>
      <c r="AI81" s="249">
        <f>LOOKUP(AF81,Data!A$3:A$18,Data!B$3:B$18)</f>
        <v>40</v>
      </c>
      <c r="AJ81" s="196"/>
      <c r="AK81" s="196"/>
      <c r="AL81" s="68"/>
      <c r="AM81" s="249"/>
      <c r="AN81" s="249"/>
      <c r="AO81" s="249"/>
      <c r="AP81" s="249"/>
      <c r="AQ81" s="249"/>
      <c r="AR81" s="68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>
        <v>2</v>
      </c>
      <c r="BJ81" s="249"/>
      <c r="BK81" s="249">
        <v>2</v>
      </c>
      <c r="BL81" s="249"/>
      <c r="BM81" s="249"/>
      <c r="BN81" s="249"/>
      <c r="BO81" s="249">
        <v>2</v>
      </c>
      <c r="BP81" s="249"/>
      <c r="BQ81" s="249"/>
      <c r="BR81" s="249"/>
      <c r="BS81" s="249">
        <v>2</v>
      </c>
      <c r="BT81" s="249"/>
      <c r="BU81" s="249"/>
      <c r="BV81" s="249"/>
      <c r="BW81" s="249"/>
      <c r="BX81" s="249"/>
      <c r="BY81" s="249"/>
      <c r="BZ81" s="249"/>
      <c r="CA81" s="249">
        <v>2</v>
      </c>
      <c r="CB81" s="249"/>
      <c r="CC81" s="249"/>
      <c r="CD81" s="249"/>
      <c r="CE81" s="249"/>
      <c r="CF81" s="249"/>
      <c r="CG81" s="249">
        <f>SUM(AS81:CF81)</f>
        <v>10</v>
      </c>
      <c r="CH81" s="249"/>
    </row>
    <row r="82" spans="2:86" ht="12" customHeight="1">
      <c r="B82" s="249" t="s">
        <v>568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 t="s">
        <v>616</v>
      </c>
      <c r="M82" s="249"/>
      <c r="N82" s="249"/>
      <c r="O82" s="249"/>
      <c r="P82" s="249"/>
      <c r="Q82" s="249"/>
      <c r="R82" s="274"/>
      <c r="S82" s="274"/>
      <c r="T82" s="274"/>
      <c r="U82" s="249">
        <f>INT((AS82*Basics!$N$11+AU82*Basics!$N$12+AW82*Basics!$N$13+AY82*Basics!$N$14+BA82*Basics!$N$15+BC82*Basics!$N$16+BE82*Basics!$N$17+BG82*Basics!$N$19+BI82*Basics!$N$20+BK82*Basics!$N$21+BM82*Basics!$N$22+BO82*Basics!$N$23+BQ82*Basics!$N$24+BS82*Basics!$N$25+BU82*Basics!$N$27+BW82*Basics!$N$28+BY82*Basics!$N$29+CA82*Basics!$N$30+CC82*Basics!$N$31+CE82*Basics!$N$32)/CG82)</f>
        <v>0</v>
      </c>
      <c r="V82" s="249"/>
      <c r="W82" s="249"/>
      <c r="X82" s="249"/>
      <c r="Y82" s="249">
        <f>IF(R82&gt;20,R82+50,LOOKUP(R82,Data!I$3:I$23,Data!J$3:J$23))</f>
        <v>0</v>
      </c>
      <c r="Z82" s="249"/>
      <c r="AA82" s="249"/>
      <c r="AB82" s="249"/>
      <c r="AC82" s="274"/>
      <c r="AD82" s="274"/>
      <c r="AE82" s="274"/>
      <c r="AF82" s="249">
        <f t="shared" si="2"/>
        <v>0</v>
      </c>
      <c r="AG82" s="249"/>
      <c r="AH82" s="249"/>
      <c r="AI82" s="249">
        <f>LOOKUP(AF82,Data!A$3:A$18,Data!B$3:B$18)</f>
        <v>40</v>
      </c>
      <c r="AJ82" s="196"/>
      <c r="AK82" s="196"/>
      <c r="AL82" s="68"/>
      <c r="AM82" s="249"/>
      <c r="AN82" s="249"/>
      <c r="AO82" s="249"/>
      <c r="AP82" s="249"/>
      <c r="AQ82" s="249"/>
      <c r="AR82" s="68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>
        <v>2</v>
      </c>
      <c r="BJ82" s="249"/>
      <c r="BK82" s="249">
        <v>2</v>
      </c>
      <c r="BL82" s="249"/>
      <c r="BM82" s="249"/>
      <c r="BN82" s="249"/>
      <c r="BO82" s="249">
        <v>2</v>
      </c>
      <c r="BP82" s="249"/>
      <c r="BQ82" s="249"/>
      <c r="BR82" s="249"/>
      <c r="BS82" s="249">
        <v>2</v>
      </c>
      <c r="BT82" s="249"/>
      <c r="BU82" s="249"/>
      <c r="BV82" s="249"/>
      <c r="BW82" s="249"/>
      <c r="BX82" s="249"/>
      <c r="BY82" s="249"/>
      <c r="BZ82" s="249"/>
      <c r="CA82" s="249">
        <v>2</v>
      </c>
      <c r="CB82" s="249"/>
      <c r="CC82" s="249"/>
      <c r="CD82" s="249"/>
      <c r="CE82" s="249"/>
      <c r="CF82" s="249"/>
      <c r="CG82" s="249">
        <f t="shared" si="3"/>
        <v>10</v>
      </c>
      <c r="CH82" s="249"/>
    </row>
    <row r="83" spans="2:86" ht="12" customHeight="1">
      <c r="B83" s="249" t="s">
        <v>569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 t="s">
        <v>570</v>
      </c>
      <c r="M83" s="249"/>
      <c r="N83" s="249"/>
      <c r="O83" s="249"/>
      <c r="P83" s="249"/>
      <c r="Q83" s="249"/>
      <c r="R83" s="274"/>
      <c r="S83" s="274"/>
      <c r="T83" s="274"/>
      <c r="U83" s="249">
        <f>INT((AS83*Basics!$N$11+AU83*Basics!$N$12+AW83*Basics!$N$13+AY83*Basics!$N$14+BA83*Basics!$N$15+BC83*Basics!$N$16+BE83*Basics!$N$17+BG83*Basics!$N$19+BI83*Basics!$N$20+BK83*Basics!$N$21+BM83*Basics!$N$22+BO83*Basics!$N$23+BQ83*Basics!$N$24+BS83*Basics!$N$25+BU83*Basics!$N$27+BW83*Basics!$N$28+BY83*Basics!$N$29+CA83*Basics!$N$30+CC83*Basics!$N$31+CE83*Basics!$N$32)/CG83)</f>
        <v>0</v>
      </c>
      <c r="V83" s="249"/>
      <c r="W83" s="249"/>
      <c r="X83" s="249"/>
      <c r="Y83" s="249">
        <f>IF(R83&gt;20,R83+50,LOOKUP(R83,Data!I$3:I$23,Data!J$3:J$23))</f>
        <v>0</v>
      </c>
      <c r="Z83" s="249"/>
      <c r="AA83" s="249"/>
      <c r="AB83" s="249"/>
      <c r="AC83" s="274"/>
      <c r="AD83" s="274"/>
      <c r="AE83" s="274"/>
      <c r="AF83" s="249">
        <f t="shared" si="2"/>
        <v>0</v>
      </c>
      <c r="AG83" s="249"/>
      <c r="AH83" s="249"/>
      <c r="AI83" s="249">
        <f>LOOKUP(AF83,Data!A$3:A$18,Data!B$3:B$18)</f>
        <v>40</v>
      </c>
      <c r="AJ83" s="196"/>
      <c r="AK83" s="196"/>
      <c r="AL83" s="68"/>
      <c r="AM83" s="249"/>
      <c r="AN83" s="249"/>
      <c r="AO83" s="249"/>
      <c r="AP83" s="249"/>
      <c r="AQ83" s="249"/>
      <c r="AR83" s="68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>
        <v>2</v>
      </c>
      <c r="BL83" s="249"/>
      <c r="BM83" s="249"/>
      <c r="BN83" s="249"/>
      <c r="BO83" s="249">
        <v>2</v>
      </c>
      <c r="BP83" s="249"/>
      <c r="BQ83" s="249">
        <v>2</v>
      </c>
      <c r="BR83" s="249"/>
      <c r="BS83" s="249">
        <v>4</v>
      </c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>
        <f t="shared" si="3"/>
        <v>10</v>
      </c>
      <c r="CH83" s="249"/>
    </row>
    <row r="84" spans="2:86" ht="12" customHeight="1">
      <c r="B84" s="249" t="s">
        <v>571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 t="s">
        <v>572</v>
      </c>
      <c r="M84" s="249"/>
      <c r="N84" s="249"/>
      <c r="O84" s="249"/>
      <c r="P84" s="249"/>
      <c r="Q84" s="249"/>
      <c r="R84" s="274"/>
      <c r="S84" s="274"/>
      <c r="T84" s="274"/>
      <c r="U84" s="249">
        <f>INT((AS84*Basics!$N$11+AU84*Basics!$N$12+AW84*Basics!$N$13+AY84*Basics!$N$14+BA84*Basics!$N$15+BC84*Basics!$N$16+BE84*Basics!$N$17+BG84*Basics!$N$19+BI84*Basics!$N$20+BK84*Basics!$N$21+BM84*Basics!$N$22+BO84*Basics!$N$23+BQ84*Basics!$N$24+BS84*Basics!$N$25+BU84*Basics!$N$27+BW84*Basics!$N$28+BY84*Basics!$N$29+CA84*Basics!$N$30+CC84*Basics!$N$31+CE84*Basics!$N$32)/CG84)</f>
        <v>0</v>
      </c>
      <c r="V84" s="249"/>
      <c r="W84" s="249"/>
      <c r="X84" s="249"/>
      <c r="Y84" s="249">
        <f>IF(R84&gt;20,R84+50,LOOKUP(R84,Data!I$3:I$23,Data!J$3:J$23))</f>
        <v>0</v>
      </c>
      <c r="Z84" s="249"/>
      <c r="AA84" s="249"/>
      <c r="AB84" s="249"/>
      <c r="AC84" s="274"/>
      <c r="AD84" s="274"/>
      <c r="AE84" s="274"/>
      <c r="AF84" s="249">
        <f>U84+Y84+AC84</f>
        <v>0</v>
      </c>
      <c r="AG84" s="249"/>
      <c r="AH84" s="249"/>
      <c r="AI84" s="249">
        <f>LOOKUP(AF84,Data!A$3:A$18,Data!B$3:B$18)</f>
        <v>40</v>
      </c>
      <c r="AJ84" s="196"/>
      <c r="AK84" s="196"/>
      <c r="AL84" s="68"/>
      <c r="AM84" s="249"/>
      <c r="AN84" s="249"/>
      <c r="AO84" s="249"/>
      <c r="AP84" s="249"/>
      <c r="AQ84" s="249"/>
      <c r="AR84" s="68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>
        <v>2</v>
      </c>
      <c r="BL84" s="249"/>
      <c r="BM84" s="249"/>
      <c r="BN84" s="249"/>
      <c r="BO84" s="249">
        <v>2</v>
      </c>
      <c r="BP84" s="249"/>
      <c r="BQ84" s="249"/>
      <c r="BR84" s="249"/>
      <c r="BS84" s="249">
        <v>4</v>
      </c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>
        <v>2</v>
      </c>
      <c r="CF84" s="249"/>
      <c r="CG84" s="249">
        <f>SUM(AS84:CF84)</f>
        <v>10</v>
      </c>
      <c r="CH84" s="249"/>
    </row>
  </sheetData>
  <mergeCells count="2545">
    <mergeCell ref="CG64:CH64"/>
    <mergeCell ref="BU64:BV64"/>
    <mergeCell ref="BW64:BX64"/>
    <mergeCell ref="BY64:BZ64"/>
    <mergeCell ref="CA64:CB64"/>
    <mergeCell ref="CC64:CD64"/>
    <mergeCell ref="CE64:CF64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F64:AH64"/>
    <mergeCell ref="AI64:AK64"/>
    <mergeCell ref="AM64:AN64"/>
    <mergeCell ref="AO64:AQ64"/>
    <mergeCell ref="AS64:AT64"/>
    <mergeCell ref="AU64:AV64"/>
    <mergeCell ref="B64:K64"/>
    <mergeCell ref="L64:Q64"/>
    <mergeCell ref="R64:T64"/>
    <mergeCell ref="U64:X64"/>
    <mergeCell ref="Y64:AB64"/>
    <mergeCell ref="AC64:AE64"/>
    <mergeCell ref="B2:K3"/>
    <mergeCell ref="L2:Q3"/>
    <mergeCell ref="R2:T3"/>
    <mergeCell ref="U2:X3"/>
    <mergeCell ref="Y2:AB3"/>
    <mergeCell ref="AC2:AE3"/>
    <mergeCell ref="AF2:AH3"/>
    <mergeCell ref="AI2:AK3"/>
    <mergeCell ref="AM2:AN3"/>
    <mergeCell ref="AO2:AQ3"/>
    <mergeCell ref="AS2:BF2"/>
    <mergeCell ref="BG2:BT2"/>
    <mergeCell ref="BI3:BJ3"/>
    <mergeCell ref="BK3:BL3"/>
    <mergeCell ref="BM3:BN3"/>
    <mergeCell ref="BO3:BP3"/>
    <mergeCell ref="BU2:CF2"/>
    <mergeCell ref="CG2:CH3"/>
    <mergeCell ref="AS3:AT3"/>
    <mergeCell ref="AU3:AV3"/>
    <mergeCell ref="AW3:AX3"/>
    <mergeCell ref="AY3:AZ3"/>
    <mergeCell ref="BA3:BB3"/>
    <mergeCell ref="BC3:BD3"/>
    <mergeCell ref="BE3:BF3"/>
    <mergeCell ref="BG3:BH3"/>
    <mergeCell ref="BQ3:BR3"/>
    <mergeCell ref="BS3:BT3"/>
    <mergeCell ref="BU3:BV3"/>
    <mergeCell ref="BW3:BX3"/>
    <mergeCell ref="BY3:BZ3"/>
    <mergeCell ref="CA3:CB3"/>
    <mergeCell ref="CC3:CD3"/>
    <mergeCell ref="CE3:CF3"/>
    <mergeCell ref="B4:K4"/>
    <mergeCell ref="L4:Q4"/>
    <mergeCell ref="R4:T4"/>
    <mergeCell ref="U4:X4"/>
    <mergeCell ref="Y4:AB4"/>
    <mergeCell ref="AC4:AE4"/>
    <mergeCell ref="AF4:AH4"/>
    <mergeCell ref="AI4:AK4"/>
    <mergeCell ref="AM4:AN4"/>
    <mergeCell ref="AO4:AQ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B5:K5"/>
    <mergeCell ref="L5:Q5"/>
    <mergeCell ref="R5:T5"/>
    <mergeCell ref="U5:X5"/>
    <mergeCell ref="Y5:AB5"/>
    <mergeCell ref="AC5:AE5"/>
    <mergeCell ref="AF5:AH5"/>
    <mergeCell ref="AI5:AK5"/>
    <mergeCell ref="AM5:AN5"/>
    <mergeCell ref="AO5:AQ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B6:K6"/>
    <mergeCell ref="L6:Q6"/>
    <mergeCell ref="R6:T6"/>
    <mergeCell ref="U6:X6"/>
    <mergeCell ref="Y6:AB6"/>
    <mergeCell ref="AC6:AE6"/>
    <mergeCell ref="AF6:AH6"/>
    <mergeCell ref="AI6:AK6"/>
    <mergeCell ref="AM6:AN6"/>
    <mergeCell ref="AO6:AQ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B7:K7"/>
    <mergeCell ref="L7:Q7"/>
    <mergeCell ref="R7:T7"/>
    <mergeCell ref="U7:X7"/>
    <mergeCell ref="Y7:AB7"/>
    <mergeCell ref="AC7:AE7"/>
    <mergeCell ref="AF7:AH7"/>
    <mergeCell ref="AI7:AK7"/>
    <mergeCell ref="AM7:AN7"/>
    <mergeCell ref="AO7:AQ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B8:K8"/>
    <mergeCell ref="L8:Q8"/>
    <mergeCell ref="R8:T8"/>
    <mergeCell ref="U8:X8"/>
    <mergeCell ref="Y8:AB8"/>
    <mergeCell ref="AC8:AE8"/>
    <mergeCell ref="AF8:AH8"/>
    <mergeCell ref="AI8:AK8"/>
    <mergeCell ref="AM8:AN8"/>
    <mergeCell ref="AO8:AQ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B9:K9"/>
    <mergeCell ref="L9:Q9"/>
    <mergeCell ref="R9:T9"/>
    <mergeCell ref="U9:X9"/>
    <mergeCell ref="Y9:AB9"/>
    <mergeCell ref="AC9:AE9"/>
    <mergeCell ref="AF9:AH9"/>
    <mergeCell ref="AI9:AK9"/>
    <mergeCell ref="AM9:AN9"/>
    <mergeCell ref="AO9:AQ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B10:K10"/>
    <mergeCell ref="L10:Q10"/>
    <mergeCell ref="R10:T10"/>
    <mergeCell ref="U10:X10"/>
    <mergeCell ref="Y10:AB10"/>
    <mergeCell ref="AC10:AE10"/>
    <mergeCell ref="AF10:AH10"/>
    <mergeCell ref="AI10:AK10"/>
    <mergeCell ref="AM10:AN10"/>
    <mergeCell ref="AO10:AQ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B11:K11"/>
    <mergeCell ref="L11:Q11"/>
    <mergeCell ref="R11:T11"/>
    <mergeCell ref="U11:X11"/>
    <mergeCell ref="Y11:AB11"/>
    <mergeCell ref="AC11:AE11"/>
    <mergeCell ref="AF11:AH11"/>
    <mergeCell ref="AI11:AK11"/>
    <mergeCell ref="AM11:AN11"/>
    <mergeCell ref="AO11:AQ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B12:K12"/>
    <mergeCell ref="L12:Q12"/>
    <mergeCell ref="R12:T12"/>
    <mergeCell ref="U12:X12"/>
    <mergeCell ref="Y12:AB12"/>
    <mergeCell ref="AC12:AE12"/>
    <mergeCell ref="AF12:AH12"/>
    <mergeCell ref="AI12:AK12"/>
    <mergeCell ref="AM12:AN12"/>
    <mergeCell ref="AO12:AQ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B13:K13"/>
    <mergeCell ref="L13:Q13"/>
    <mergeCell ref="R13:T13"/>
    <mergeCell ref="U13:X13"/>
    <mergeCell ref="Y13:AB13"/>
    <mergeCell ref="AC13:AE13"/>
    <mergeCell ref="AF13:AH13"/>
    <mergeCell ref="AI13:AK13"/>
    <mergeCell ref="AM13:AN13"/>
    <mergeCell ref="AO13:AQ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B14:K14"/>
    <mergeCell ref="L14:Q14"/>
    <mergeCell ref="R14:T14"/>
    <mergeCell ref="U14:X14"/>
    <mergeCell ref="Y14:AB14"/>
    <mergeCell ref="AC14:AE14"/>
    <mergeCell ref="AF14:AH14"/>
    <mergeCell ref="AI14:AK14"/>
    <mergeCell ref="AM14:AN14"/>
    <mergeCell ref="AO14:AQ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B15:K15"/>
    <mergeCell ref="L15:Q15"/>
    <mergeCell ref="R15:T15"/>
    <mergeCell ref="U15:X15"/>
    <mergeCell ref="Y15:AB15"/>
    <mergeCell ref="AC15:AE15"/>
    <mergeCell ref="AF15:AH15"/>
    <mergeCell ref="AI15:AK15"/>
    <mergeCell ref="AM15:AN15"/>
    <mergeCell ref="AO15:AQ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CE15:CF15"/>
    <mergeCell ref="CG15:CH15"/>
    <mergeCell ref="B16:K16"/>
    <mergeCell ref="L16:Q16"/>
    <mergeCell ref="R16:T16"/>
    <mergeCell ref="U16:X16"/>
    <mergeCell ref="Y16:AB16"/>
    <mergeCell ref="AC16:AE16"/>
    <mergeCell ref="AF16:AH16"/>
    <mergeCell ref="AI16:AK16"/>
    <mergeCell ref="AM16:AN16"/>
    <mergeCell ref="AO16:AQ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B17:K17"/>
    <mergeCell ref="L17:Q17"/>
    <mergeCell ref="R17:T17"/>
    <mergeCell ref="U17:X17"/>
    <mergeCell ref="Y17:AB17"/>
    <mergeCell ref="AC17:AE17"/>
    <mergeCell ref="AF17:AH17"/>
    <mergeCell ref="AI17:AK17"/>
    <mergeCell ref="AM17:AN17"/>
    <mergeCell ref="AO17:AQ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B18:K18"/>
    <mergeCell ref="L18:Q18"/>
    <mergeCell ref="R18:T18"/>
    <mergeCell ref="U18:X18"/>
    <mergeCell ref="Y18:AB18"/>
    <mergeCell ref="AC18:AE18"/>
    <mergeCell ref="AF18:AH18"/>
    <mergeCell ref="AI18:AK18"/>
    <mergeCell ref="AM18:AN18"/>
    <mergeCell ref="AO18:AQ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C18:CD18"/>
    <mergeCell ref="CE18:CF18"/>
    <mergeCell ref="CG18:CH18"/>
    <mergeCell ref="B19:K19"/>
    <mergeCell ref="L19:Q19"/>
    <mergeCell ref="U19:X19"/>
    <mergeCell ref="Y19:AB19"/>
    <mergeCell ref="AC19:AE19"/>
    <mergeCell ref="AF19:AH19"/>
    <mergeCell ref="AI19:AK19"/>
    <mergeCell ref="AM19:AN19"/>
    <mergeCell ref="AO19:AQ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CC19:CD19"/>
    <mergeCell ref="CE19:CF19"/>
    <mergeCell ref="CG19:CH19"/>
    <mergeCell ref="B20:K20"/>
    <mergeCell ref="L20:Q20"/>
    <mergeCell ref="U20:X20"/>
    <mergeCell ref="Y20:AB20"/>
    <mergeCell ref="AC20:AE20"/>
    <mergeCell ref="AF20:AH20"/>
    <mergeCell ref="AI20:AK20"/>
    <mergeCell ref="AM20:AN20"/>
    <mergeCell ref="AO20:AQ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CC20:CD20"/>
    <mergeCell ref="CE20:CF20"/>
    <mergeCell ref="CG20:CH20"/>
    <mergeCell ref="B21:K21"/>
    <mergeCell ref="L21:Q21"/>
    <mergeCell ref="U21:X21"/>
    <mergeCell ref="Y21:AB21"/>
    <mergeCell ref="AC21:AE21"/>
    <mergeCell ref="AF21:AH21"/>
    <mergeCell ref="AI21:AK21"/>
    <mergeCell ref="AM21:AN21"/>
    <mergeCell ref="AO21:AQ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B22:K22"/>
    <mergeCell ref="L22:Q22"/>
    <mergeCell ref="U22:X22"/>
    <mergeCell ref="Y22:AB22"/>
    <mergeCell ref="AC22:AE22"/>
    <mergeCell ref="AF22:AH22"/>
    <mergeCell ref="AI22:AK22"/>
    <mergeCell ref="AM22:AN22"/>
    <mergeCell ref="AO22:AQ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CC22:CD22"/>
    <mergeCell ref="CE22:CF22"/>
    <mergeCell ref="CG22:CH22"/>
    <mergeCell ref="B23:K23"/>
    <mergeCell ref="L23:Q23"/>
    <mergeCell ref="R23:T23"/>
    <mergeCell ref="U23:X23"/>
    <mergeCell ref="Y23:AB23"/>
    <mergeCell ref="AC23:AE23"/>
    <mergeCell ref="AF23:AH23"/>
    <mergeCell ref="AI23:AK23"/>
    <mergeCell ref="AM23:AN23"/>
    <mergeCell ref="AO23:AQ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CE23:CF23"/>
    <mergeCell ref="CG23:CH23"/>
    <mergeCell ref="B24:K24"/>
    <mergeCell ref="L24:Q24"/>
    <mergeCell ref="U24:X24"/>
    <mergeCell ref="Y24:AB24"/>
    <mergeCell ref="AC24:AE24"/>
    <mergeCell ref="AF24:AH24"/>
    <mergeCell ref="AI24:AK24"/>
    <mergeCell ref="AM24:AN24"/>
    <mergeCell ref="AO24:AQ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CE24:CF24"/>
    <mergeCell ref="CG24:CH24"/>
    <mergeCell ref="B25:K25"/>
    <mergeCell ref="L25:Q25"/>
    <mergeCell ref="R25:T25"/>
    <mergeCell ref="U25:X25"/>
    <mergeCell ref="Y25:AB25"/>
    <mergeCell ref="AC25:AE25"/>
    <mergeCell ref="AF25:AH25"/>
    <mergeCell ref="AI25:AK25"/>
    <mergeCell ref="AM25:AN25"/>
    <mergeCell ref="AO25:AQ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B26:K26"/>
    <mergeCell ref="L26:Q26"/>
    <mergeCell ref="U26:X26"/>
    <mergeCell ref="Y26:AB26"/>
    <mergeCell ref="AC26:AE26"/>
    <mergeCell ref="AF26:AH26"/>
    <mergeCell ref="AI26:AK26"/>
    <mergeCell ref="AM26:AN26"/>
    <mergeCell ref="AO26:AQ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B27:K27"/>
    <mergeCell ref="L27:Q27"/>
    <mergeCell ref="R27:T27"/>
    <mergeCell ref="U27:X27"/>
    <mergeCell ref="Y27:AB27"/>
    <mergeCell ref="AC27:AE27"/>
    <mergeCell ref="AF27:AH27"/>
    <mergeCell ref="AI27:AK27"/>
    <mergeCell ref="AM27:AN27"/>
    <mergeCell ref="AO27:AQ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B28:K28"/>
    <mergeCell ref="L28:Q28"/>
    <mergeCell ref="R28:T28"/>
    <mergeCell ref="U28:X28"/>
    <mergeCell ref="Y28:AB28"/>
    <mergeCell ref="AC28:AE28"/>
    <mergeCell ref="AF28:AH28"/>
    <mergeCell ref="AI28:AK28"/>
    <mergeCell ref="AM28:AN28"/>
    <mergeCell ref="AO28:AQ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B29:K29"/>
    <mergeCell ref="L29:Q29"/>
    <mergeCell ref="R29:T29"/>
    <mergeCell ref="U29:X29"/>
    <mergeCell ref="Y29:AB29"/>
    <mergeCell ref="AC29:AE29"/>
    <mergeCell ref="AF29:AH29"/>
    <mergeCell ref="AI29:AK29"/>
    <mergeCell ref="AM29:AN29"/>
    <mergeCell ref="AO29:AQ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CC29:CD29"/>
    <mergeCell ref="CE29:CF29"/>
    <mergeCell ref="CG29:CH29"/>
    <mergeCell ref="B30:K30"/>
    <mergeCell ref="L30:Q30"/>
    <mergeCell ref="R30:T30"/>
    <mergeCell ref="U30:X30"/>
    <mergeCell ref="Y30:AB30"/>
    <mergeCell ref="AC30:AE30"/>
    <mergeCell ref="AF30:AH30"/>
    <mergeCell ref="AI30:AK30"/>
    <mergeCell ref="AM30:AN30"/>
    <mergeCell ref="AO30:AQ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B31:K31"/>
    <mergeCell ref="L31:Q31"/>
    <mergeCell ref="U31:X31"/>
    <mergeCell ref="Y31:AB31"/>
    <mergeCell ref="AC31:AE31"/>
    <mergeCell ref="AF31:AH31"/>
    <mergeCell ref="AI31:AK31"/>
    <mergeCell ref="AM31:AN31"/>
    <mergeCell ref="AO31:AQ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CC31:CD31"/>
    <mergeCell ref="CE31:CF31"/>
    <mergeCell ref="CG31:CH31"/>
    <mergeCell ref="B32:K32"/>
    <mergeCell ref="L32:Q32"/>
    <mergeCell ref="R32:T32"/>
    <mergeCell ref="U32:X32"/>
    <mergeCell ref="Y32:AB32"/>
    <mergeCell ref="AC32:AE32"/>
    <mergeCell ref="AF32:AH32"/>
    <mergeCell ref="AI32:AK32"/>
    <mergeCell ref="AM32:AN32"/>
    <mergeCell ref="AO32:AQ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B33:K33"/>
    <mergeCell ref="L33:Q33"/>
    <mergeCell ref="U33:X33"/>
    <mergeCell ref="Y33:AB33"/>
    <mergeCell ref="AC33:AE33"/>
    <mergeCell ref="AF33:AH33"/>
    <mergeCell ref="AI33:AK33"/>
    <mergeCell ref="AM33:AN33"/>
    <mergeCell ref="AO33:AQ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CE33:CF33"/>
    <mergeCell ref="CG33:CH33"/>
    <mergeCell ref="B34:K34"/>
    <mergeCell ref="L34:Q34"/>
    <mergeCell ref="U34:X34"/>
    <mergeCell ref="Y34:AB34"/>
    <mergeCell ref="AC34:AE34"/>
    <mergeCell ref="AF34:AH34"/>
    <mergeCell ref="AI34:AK34"/>
    <mergeCell ref="AM34:AN34"/>
    <mergeCell ref="AO34:AQ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B35:K35"/>
    <mergeCell ref="L35:Q35"/>
    <mergeCell ref="R35:T35"/>
    <mergeCell ref="U35:X35"/>
    <mergeCell ref="Y35:AB35"/>
    <mergeCell ref="AC35:AE35"/>
    <mergeCell ref="AF35:AH35"/>
    <mergeCell ref="AI35:AK35"/>
    <mergeCell ref="AM35:AN35"/>
    <mergeCell ref="AO35:AQ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C35:CD35"/>
    <mergeCell ref="CE35:CF35"/>
    <mergeCell ref="CG35:CH35"/>
    <mergeCell ref="B36:K36"/>
    <mergeCell ref="L36:Q36"/>
    <mergeCell ref="U36:X36"/>
    <mergeCell ref="Y36:AB36"/>
    <mergeCell ref="AC36:AE36"/>
    <mergeCell ref="AF36:AH36"/>
    <mergeCell ref="AI36:AK36"/>
    <mergeCell ref="AM36:AN36"/>
    <mergeCell ref="AO36:AQ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B37:K37"/>
    <mergeCell ref="L37:Q37"/>
    <mergeCell ref="U37:X37"/>
    <mergeCell ref="Y37:AB37"/>
    <mergeCell ref="AC37:AE37"/>
    <mergeCell ref="AF37:AH37"/>
    <mergeCell ref="AI37:AK37"/>
    <mergeCell ref="AM37:AN37"/>
    <mergeCell ref="AO37:AQ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CC37:CD37"/>
    <mergeCell ref="CE37:CF37"/>
    <mergeCell ref="CG37:CH37"/>
    <mergeCell ref="B38:K38"/>
    <mergeCell ref="L38:Q38"/>
    <mergeCell ref="R38:T38"/>
    <mergeCell ref="U38:X38"/>
    <mergeCell ref="Y38:AB38"/>
    <mergeCell ref="AC38:AE38"/>
    <mergeCell ref="AF38:AH38"/>
    <mergeCell ref="AI38:AK38"/>
    <mergeCell ref="AM38:AN38"/>
    <mergeCell ref="AO38:AQ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B39:K39"/>
    <mergeCell ref="L39:Q39"/>
    <mergeCell ref="U39:X39"/>
    <mergeCell ref="Y39:AB39"/>
    <mergeCell ref="AC39:AE39"/>
    <mergeCell ref="AF39:AH39"/>
    <mergeCell ref="AI39:AK39"/>
    <mergeCell ref="AM39:AN39"/>
    <mergeCell ref="AO39:AQ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CC39:CD39"/>
    <mergeCell ref="CE39:CF39"/>
    <mergeCell ref="CG39:CH39"/>
    <mergeCell ref="B40:K40"/>
    <mergeCell ref="L40:Q40"/>
    <mergeCell ref="R40:T40"/>
    <mergeCell ref="U40:X40"/>
    <mergeCell ref="Y40:AB40"/>
    <mergeCell ref="AC40:AE40"/>
    <mergeCell ref="AF40:AH40"/>
    <mergeCell ref="AI40:AK40"/>
    <mergeCell ref="AM40:AN40"/>
    <mergeCell ref="AO40:AQ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B41:K41"/>
    <mergeCell ref="L41:Q41"/>
    <mergeCell ref="U41:X41"/>
    <mergeCell ref="Y41:AB41"/>
    <mergeCell ref="AC41:AE41"/>
    <mergeCell ref="AF41:AH41"/>
    <mergeCell ref="AI41:AK41"/>
    <mergeCell ref="AM41:AN41"/>
    <mergeCell ref="AO41:AQ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CC41:CD41"/>
    <mergeCell ref="CE41:CF41"/>
    <mergeCell ref="CG41:CH41"/>
    <mergeCell ref="B42:K42"/>
    <mergeCell ref="L42:Q42"/>
    <mergeCell ref="R42:T42"/>
    <mergeCell ref="U42:X42"/>
    <mergeCell ref="Y42:AB42"/>
    <mergeCell ref="AC42:AE42"/>
    <mergeCell ref="AF42:AH42"/>
    <mergeCell ref="AI42:AK42"/>
    <mergeCell ref="AM42:AN42"/>
    <mergeCell ref="AO42:AQ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CC42:CD42"/>
    <mergeCell ref="CE42:CF42"/>
    <mergeCell ref="CG42:CH42"/>
    <mergeCell ref="B43:K43"/>
    <mergeCell ref="L43:Q43"/>
    <mergeCell ref="R43:T43"/>
    <mergeCell ref="U43:X43"/>
    <mergeCell ref="Y43:AB43"/>
    <mergeCell ref="AC43:AE43"/>
    <mergeCell ref="AF43:AH43"/>
    <mergeCell ref="AI43:AK43"/>
    <mergeCell ref="AM43:AN43"/>
    <mergeCell ref="AO43:AQ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CC43:CD43"/>
    <mergeCell ref="CE43:CF43"/>
    <mergeCell ref="CG43:CH43"/>
    <mergeCell ref="B44:K44"/>
    <mergeCell ref="L44:Q44"/>
    <mergeCell ref="U44:X44"/>
    <mergeCell ref="Y44:AB44"/>
    <mergeCell ref="AC44:AE44"/>
    <mergeCell ref="AF44:AH44"/>
    <mergeCell ref="AI44:AK44"/>
    <mergeCell ref="AM44:AN44"/>
    <mergeCell ref="AO44:AQ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CC44:CD44"/>
    <mergeCell ref="CE44:CF44"/>
    <mergeCell ref="CG44:CH44"/>
    <mergeCell ref="B45:K45"/>
    <mergeCell ref="L45:Q45"/>
    <mergeCell ref="U45:X45"/>
    <mergeCell ref="Y45:AB45"/>
    <mergeCell ref="AC45:AE45"/>
    <mergeCell ref="AF45:AH45"/>
    <mergeCell ref="AI45:AK45"/>
    <mergeCell ref="AM45:AN45"/>
    <mergeCell ref="AO45:AQ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CC45:CD45"/>
    <mergeCell ref="CE45:CF45"/>
    <mergeCell ref="CG45:CH45"/>
    <mergeCell ref="B46:K46"/>
    <mergeCell ref="L46:Q46"/>
    <mergeCell ref="U46:X46"/>
    <mergeCell ref="Y46:AB46"/>
    <mergeCell ref="AC46:AE46"/>
    <mergeCell ref="AF46:AH46"/>
    <mergeCell ref="AI46:AK46"/>
    <mergeCell ref="AM46:AN46"/>
    <mergeCell ref="AO46:AQ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CC46:CD46"/>
    <mergeCell ref="CE46:CF46"/>
    <mergeCell ref="CG46:CH46"/>
    <mergeCell ref="B47:K47"/>
    <mergeCell ref="L47:Q47"/>
    <mergeCell ref="R47:T47"/>
    <mergeCell ref="U47:X47"/>
    <mergeCell ref="Y47:AB47"/>
    <mergeCell ref="AC47:AE47"/>
    <mergeCell ref="AF47:AH47"/>
    <mergeCell ref="AI47:AK47"/>
    <mergeCell ref="AM47:AN47"/>
    <mergeCell ref="AO47:AQ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CC47:CD47"/>
    <mergeCell ref="CE47:CF47"/>
    <mergeCell ref="CG47:CH47"/>
    <mergeCell ref="B48:K48"/>
    <mergeCell ref="L48:Q48"/>
    <mergeCell ref="U48:X48"/>
    <mergeCell ref="Y48:AB48"/>
    <mergeCell ref="AC48:AE48"/>
    <mergeCell ref="AF48:AH48"/>
    <mergeCell ref="AI48:AK48"/>
    <mergeCell ref="AM48:AN48"/>
    <mergeCell ref="AO48:AQ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CC48:CD48"/>
    <mergeCell ref="CE48:CF48"/>
    <mergeCell ref="CG48:CH48"/>
    <mergeCell ref="B49:K49"/>
    <mergeCell ref="L49:Q49"/>
    <mergeCell ref="R49:T49"/>
    <mergeCell ref="U49:X49"/>
    <mergeCell ref="Y49:AB49"/>
    <mergeCell ref="AC49:AE49"/>
    <mergeCell ref="AF49:AH49"/>
    <mergeCell ref="AI49:AK49"/>
    <mergeCell ref="AM49:AN49"/>
    <mergeCell ref="AO49:AQ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CC49:CD49"/>
    <mergeCell ref="CE49:CF49"/>
    <mergeCell ref="CG49:CH49"/>
    <mergeCell ref="B50:K50"/>
    <mergeCell ref="L50:Q50"/>
    <mergeCell ref="U50:X50"/>
    <mergeCell ref="Y50:AB50"/>
    <mergeCell ref="AC50:AE50"/>
    <mergeCell ref="AF50:AH50"/>
    <mergeCell ref="AI50:AK50"/>
    <mergeCell ref="AM50:AN50"/>
    <mergeCell ref="AO50:AQ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CC50:CD50"/>
    <mergeCell ref="CE50:CF50"/>
    <mergeCell ref="CG50:CH50"/>
    <mergeCell ref="B51:K51"/>
    <mergeCell ref="L51:Q51"/>
    <mergeCell ref="U51:X51"/>
    <mergeCell ref="Y51:AB51"/>
    <mergeCell ref="AC51:AE51"/>
    <mergeCell ref="AF51:AH51"/>
    <mergeCell ref="AI51:AK51"/>
    <mergeCell ref="AM51:AN51"/>
    <mergeCell ref="AO51:AQ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CC51:CD51"/>
    <mergeCell ref="CE51:CF51"/>
    <mergeCell ref="CG51:CH51"/>
    <mergeCell ref="B52:K52"/>
    <mergeCell ref="L52:Q52"/>
    <mergeCell ref="U52:X52"/>
    <mergeCell ref="Y52:AB52"/>
    <mergeCell ref="AC52:AE52"/>
    <mergeCell ref="AF52:AH52"/>
    <mergeCell ref="AI52:AK52"/>
    <mergeCell ref="AM52:AN52"/>
    <mergeCell ref="AO52:AQ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CC52:CD52"/>
    <mergeCell ref="CE52:CF52"/>
    <mergeCell ref="CG52:CH52"/>
    <mergeCell ref="B53:K53"/>
    <mergeCell ref="L53:Q53"/>
    <mergeCell ref="U53:X53"/>
    <mergeCell ref="Y53:AB53"/>
    <mergeCell ref="AC53:AE53"/>
    <mergeCell ref="AF53:AH53"/>
    <mergeCell ref="AI53:AK53"/>
    <mergeCell ref="AM53:AN53"/>
    <mergeCell ref="AO53:AQ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B54:K54"/>
    <mergeCell ref="L54:Q54"/>
    <mergeCell ref="U54:X54"/>
    <mergeCell ref="Y54:AB54"/>
    <mergeCell ref="AC54:AE54"/>
    <mergeCell ref="AF54:AH54"/>
    <mergeCell ref="AI54:AK54"/>
    <mergeCell ref="AM54:AN54"/>
    <mergeCell ref="AO54:AQ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CC54:CD54"/>
    <mergeCell ref="CE54:CF54"/>
    <mergeCell ref="CG54:CH54"/>
    <mergeCell ref="B55:K55"/>
    <mergeCell ref="L55:Q55"/>
    <mergeCell ref="R55:T55"/>
    <mergeCell ref="U55:X55"/>
    <mergeCell ref="Y55:AB55"/>
    <mergeCell ref="AC55:AE55"/>
    <mergeCell ref="AF55:AH55"/>
    <mergeCell ref="AI55:AK55"/>
    <mergeCell ref="AM55:AN55"/>
    <mergeCell ref="AO55:AQ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B56:K56"/>
    <mergeCell ref="L56:Q56"/>
    <mergeCell ref="R56:T56"/>
    <mergeCell ref="U56:X56"/>
    <mergeCell ref="Y56:AB56"/>
    <mergeCell ref="AC56:AE56"/>
    <mergeCell ref="AF56:AH56"/>
    <mergeCell ref="AI56:AK56"/>
    <mergeCell ref="AM56:AN56"/>
    <mergeCell ref="AO56:AQ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B57:K57"/>
    <mergeCell ref="L57:Q57"/>
    <mergeCell ref="R57:T57"/>
    <mergeCell ref="U57:X57"/>
    <mergeCell ref="Y57:AB57"/>
    <mergeCell ref="AC57:AE57"/>
    <mergeCell ref="AF57:AH57"/>
    <mergeCell ref="AI57:AK57"/>
    <mergeCell ref="AM57:AN57"/>
    <mergeCell ref="AO57:AQ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B58:K58"/>
    <mergeCell ref="L58:Q58"/>
    <mergeCell ref="R58:T58"/>
    <mergeCell ref="U58:X58"/>
    <mergeCell ref="Y58:AB58"/>
    <mergeCell ref="AC58:AE58"/>
    <mergeCell ref="AF58:AH58"/>
    <mergeCell ref="AI58:AK58"/>
    <mergeCell ref="AM58:AN58"/>
    <mergeCell ref="AO58:AQ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C58:CD58"/>
    <mergeCell ref="CE58:CF58"/>
    <mergeCell ref="CG58:CH58"/>
    <mergeCell ref="B59:K59"/>
    <mergeCell ref="L59:Q59"/>
    <mergeCell ref="R59:T59"/>
    <mergeCell ref="U59:X59"/>
    <mergeCell ref="Y59:AB59"/>
    <mergeCell ref="AC59:AE59"/>
    <mergeCell ref="AF59:AH59"/>
    <mergeCell ref="AI59:AK59"/>
    <mergeCell ref="AM59:AN59"/>
    <mergeCell ref="AO59:AQ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B60:K60"/>
    <mergeCell ref="L60:Q60"/>
    <mergeCell ref="R60:T60"/>
    <mergeCell ref="U60:X60"/>
    <mergeCell ref="Y60:AB60"/>
    <mergeCell ref="AC60:AE60"/>
    <mergeCell ref="AF60:AH60"/>
    <mergeCell ref="AI60:AK60"/>
    <mergeCell ref="AM60:AN60"/>
    <mergeCell ref="AO60:AQ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B61:K61"/>
    <mergeCell ref="L61:Q61"/>
    <mergeCell ref="R61:T61"/>
    <mergeCell ref="U61:X61"/>
    <mergeCell ref="Y61:AB61"/>
    <mergeCell ref="AC61:AE61"/>
    <mergeCell ref="AF61:AH61"/>
    <mergeCell ref="AI61:AK61"/>
    <mergeCell ref="AM61:AN61"/>
    <mergeCell ref="AO61:AQ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B62:K62"/>
    <mergeCell ref="L62:Q62"/>
    <mergeCell ref="R62:T62"/>
    <mergeCell ref="U62:X62"/>
    <mergeCell ref="Y62:AB62"/>
    <mergeCell ref="AC62:AE62"/>
    <mergeCell ref="AF62:AH62"/>
    <mergeCell ref="AI62:AK62"/>
    <mergeCell ref="AM62:AN62"/>
    <mergeCell ref="AO62:AQ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B63:K63"/>
    <mergeCell ref="L63:Q63"/>
    <mergeCell ref="R63:T63"/>
    <mergeCell ref="U63:X63"/>
    <mergeCell ref="Y63:AB63"/>
    <mergeCell ref="AC63:AE63"/>
    <mergeCell ref="AF63:AH63"/>
    <mergeCell ref="AI63:AK63"/>
    <mergeCell ref="AM63:AN63"/>
    <mergeCell ref="AO63:AQ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B65:K65"/>
    <mergeCell ref="L65:Q65"/>
    <mergeCell ref="R65:T65"/>
    <mergeCell ref="U65:X65"/>
    <mergeCell ref="Y65:AB65"/>
    <mergeCell ref="AC65:AE65"/>
    <mergeCell ref="AF65:AH65"/>
    <mergeCell ref="AI65:AK65"/>
    <mergeCell ref="AM65:AN65"/>
    <mergeCell ref="AO65:AQ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CC65:CD65"/>
    <mergeCell ref="CE65:CF65"/>
    <mergeCell ref="CG65:CH65"/>
    <mergeCell ref="B66:K66"/>
    <mergeCell ref="L66:Q66"/>
    <mergeCell ref="R66:T66"/>
    <mergeCell ref="U66:X66"/>
    <mergeCell ref="Y66:AB66"/>
    <mergeCell ref="AC66:AE66"/>
    <mergeCell ref="AF66:AH66"/>
    <mergeCell ref="AI66:AK66"/>
    <mergeCell ref="AM66:AN66"/>
    <mergeCell ref="AO66:AQ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B67:K67"/>
    <mergeCell ref="L67:Q67"/>
    <mergeCell ref="R67:T67"/>
    <mergeCell ref="U67:X67"/>
    <mergeCell ref="Y67:AB67"/>
    <mergeCell ref="AC67:AE67"/>
    <mergeCell ref="AF67:AH67"/>
    <mergeCell ref="AI67:AK67"/>
    <mergeCell ref="AM67:AN67"/>
    <mergeCell ref="AO67:AQ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CC67:CD67"/>
    <mergeCell ref="CE67:CF67"/>
    <mergeCell ref="CG67:CH67"/>
    <mergeCell ref="B68:K68"/>
    <mergeCell ref="L68:Q68"/>
    <mergeCell ref="R68:T68"/>
    <mergeCell ref="U68:X68"/>
    <mergeCell ref="Y68:AB68"/>
    <mergeCell ref="AC68:AE68"/>
    <mergeCell ref="AF68:AH68"/>
    <mergeCell ref="AI68:AK68"/>
    <mergeCell ref="AM68:AN68"/>
    <mergeCell ref="AO68:AQ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B69:K69"/>
    <mergeCell ref="L69:Q69"/>
    <mergeCell ref="R69:T69"/>
    <mergeCell ref="U69:X69"/>
    <mergeCell ref="Y69:AB69"/>
    <mergeCell ref="AC69:AE69"/>
    <mergeCell ref="AF69:AH69"/>
    <mergeCell ref="AI69:AK69"/>
    <mergeCell ref="AM69:AN69"/>
    <mergeCell ref="AO69:AQ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  <mergeCell ref="CC69:CD69"/>
    <mergeCell ref="CE69:CF69"/>
    <mergeCell ref="CG69:CH69"/>
    <mergeCell ref="B70:K70"/>
    <mergeCell ref="L70:Q70"/>
    <mergeCell ref="R70:T70"/>
    <mergeCell ref="U70:X70"/>
    <mergeCell ref="Y70:AB70"/>
    <mergeCell ref="AC70:AE70"/>
    <mergeCell ref="AF70:AH70"/>
    <mergeCell ref="AI70:AK70"/>
    <mergeCell ref="AM70:AN70"/>
    <mergeCell ref="AO70:AQ70"/>
    <mergeCell ref="AS70:AT70"/>
    <mergeCell ref="AU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BM70:BN70"/>
    <mergeCell ref="BO70:BP70"/>
    <mergeCell ref="BQ70:BR70"/>
    <mergeCell ref="BS70:BT70"/>
    <mergeCell ref="BU70:BV70"/>
    <mergeCell ref="BW70:BX70"/>
    <mergeCell ref="BY70:BZ70"/>
    <mergeCell ref="CA70:CB70"/>
    <mergeCell ref="CC70:CD70"/>
    <mergeCell ref="CE70:CF70"/>
    <mergeCell ref="CG70:CH70"/>
    <mergeCell ref="B71:K71"/>
    <mergeCell ref="L71:Q71"/>
    <mergeCell ref="R71:T71"/>
    <mergeCell ref="U71:X71"/>
    <mergeCell ref="Y71:AB71"/>
    <mergeCell ref="AC71:AE71"/>
    <mergeCell ref="AF71:AH71"/>
    <mergeCell ref="AI71:AK71"/>
    <mergeCell ref="AM71:AN71"/>
    <mergeCell ref="AO71:AQ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BU71:BV71"/>
    <mergeCell ref="BW71:BX71"/>
    <mergeCell ref="BY71:BZ71"/>
    <mergeCell ref="CA71:CB71"/>
    <mergeCell ref="CC71:CD71"/>
    <mergeCell ref="CE71:CF71"/>
    <mergeCell ref="CG71:CH71"/>
    <mergeCell ref="B72:K72"/>
    <mergeCell ref="L72:Q72"/>
    <mergeCell ref="R72:T72"/>
    <mergeCell ref="U72:X72"/>
    <mergeCell ref="Y72:AB72"/>
    <mergeCell ref="AC72:AE72"/>
    <mergeCell ref="AF72:AH72"/>
    <mergeCell ref="AI72:AK72"/>
    <mergeCell ref="AM72:AN72"/>
    <mergeCell ref="AO72:AQ72"/>
    <mergeCell ref="AS72:AT72"/>
    <mergeCell ref="AU72:AV72"/>
    <mergeCell ref="AW72:AX72"/>
    <mergeCell ref="AY72:AZ72"/>
    <mergeCell ref="BA72:BB72"/>
    <mergeCell ref="BC72:BD72"/>
    <mergeCell ref="BE72:BF72"/>
    <mergeCell ref="BG72:BH72"/>
    <mergeCell ref="BI72:BJ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B73:K73"/>
    <mergeCell ref="L73:Q73"/>
    <mergeCell ref="R73:T73"/>
    <mergeCell ref="U73:X73"/>
    <mergeCell ref="Y73:AB73"/>
    <mergeCell ref="AC73:AE73"/>
    <mergeCell ref="AF73:AH73"/>
    <mergeCell ref="AI73:AK73"/>
    <mergeCell ref="AM73:AN73"/>
    <mergeCell ref="AO73:AQ73"/>
    <mergeCell ref="AS73:AT73"/>
    <mergeCell ref="AU73:AV73"/>
    <mergeCell ref="AW73:AX73"/>
    <mergeCell ref="AY73:AZ73"/>
    <mergeCell ref="BA73:BB73"/>
    <mergeCell ref="BC73:BD73"/>
    <mergeCell ref="BE73:BF73"/>
    <mergeCell ref="BG73:BH73"/>
    <mergeCell ref="BI73:BJ73"/>
    <mergeCell ref="BK73:BL73"/>
    <mergeCell ref="BM73:BN73"/>
    <mergeCell ref="BO73:BP73"/>
    <mergeCell ref="BQ73:BR73"/>
    <mergeCell ref="BS73:BT73"/>
    <mergeCell ref="BU73:BV73"/>
    <mergeCell ref="BW73:BX73"/>
    <mergeCell ref="BY73:BZ73"/>
    <mergeCell ref="CA73:CB73"/>
    <mergeCell ref="CC73:CD73"/>
    <mergeCell ref="CE73:CF73"/>
    <mergeCell ref="CG73:CH73"/>
    <mergeCell ref="B74:K74"/>
    <mergeCell ref="L74:Q74"/>
    <mergeCell ref="R74:T74"/>
    <mergeCell ref="U74:X74"/>
    <mergeCell ref="Y74:AB74"/>
    <mergeCell ref="AC74:AE74"/>
    <mergeCell ref="AF74:AH74"/>
    <mergeCell ref="AI74:AK74"/>
    <mergeCell ref="AM74:AN74"/>
    <mergeCell ref="AO74:AQ74"/>
    <mergeCell ref="AS74:AT74"/>
    <mergeCell ref="AU74:AV74"/>
    <mergeCell ref="AW74:AX74"/>
    <mergeCell ref="AY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B75:K75"/>
    <mergeCell ref="L75:Q75"/>
    <mergeCell ref="R75:T75"/>
    <mergeCell ref="U75:X75"/>
    <mergeCell ref="Y75:AB75"/>
    <mergeCell ref="AC75:AE75"/>
    <mergeCell ref="AF75:AH75"/>
    <mergeCell ref="AI75:AK75"/>
    <mergeCell ref="AM75:AN75"/>
    <mergeCell ref="AO75:AQ75"/>
    <mergeCell ref="AS75:AT75"/>
    <mergeCell ref="AU75:AV75"/>
    <mergeCell ref="AW75:AX75"/>
    <mergeCell ref="AY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CG75:CH75"/>
    <mergeCell ref="B76:K76"/>
    <mergeCell ref="L76:Q76"/>
    <mergeCell ref="R76:T76"/>
    <mergeCell ref="U76:X76"/>
    <mergeCell ref="Y76:AB76"/>
    <mergeCell ref="AC76:AE76"/>
    <mergeCell ref="AF76:AH76"/>
    <mergeCell ref="AI76:AK76"/>
    <mergeCell ref="AM76:AN76"/>
    <mergeCell ref="AO76:AQ76"/>
    <mergeCell ref="AS76:AT76"/>
    <mergeCell ref="AU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BM76:BN76"/>
    <mergeCell ref="BO76:BP76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B77:K77"/>
    <mergeCell ref="L77:Q77"/>
    <mergeCell ref="R77:T77"/>
    <mergeCell ref="U77:X77"/>
    <mergeCell ref="Y77:AB77"/>
    <mergeCell ref="AC77:AE77"/>
    <mergeCell ref="AF77:AH77"/>
    <mergeCell ref="AI77:AK77"/>
    <mergeCell ref="AM77:AN77"/>
    <mergeCell ref="AO77:AQ77"/>
    <mergeCell ref="AS77:AT77"/>
    <mergeCell ref="AU77:AV77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BM77:BN77"/>
    <mergeCell ref="BO77:BP77"/>
    <mergeCell ref="BQ77:BR77"/>
    <mergeCell ref="BS77:BT77"/>
    <mergeCell ref="BU77:BV77"/>
    <mergeCell ref="BW77:BX77"/>
    <mergeCell ref="BY77:BZ77"/>
    <mergeCell ref="CA77:CB77"/>
    <mergeCell ref="CC77:CD77"/>
    <mergeCell ref="CE77:CF77"/>
    <mergeCell ref="CG77:CH77"/>
    <mergeCell ref="B78:K78"/>
    <mergeCell ref="L78:Q78"/>
    <mergeCell ref="R78:T78"/>
    <mergeCell ref="U78:X78"/>
    <mergeCell ref="Y78:AB78"/>
    <mergeCell ref="AC78:AE78"/>
    <mergeCell ref="AF78:AH78"/>
    <mergeCell ref="AI78:AK78"/>
    <mergeCell ref="AM78:AN78"/>
    <mergeCell ref="AO78:AQ78"/>
    <mergeCell ref="AS78:AT78"/>
    <mergeCell ref="AU78:AV78"/>
    <mergeCell ref="AW78:AX78"/>
    <mergeCell ref="AY78:AZ78"/>
    <mergeCell ref="BA78:BB78"/>
    <mergeCell ref="BC78:BD78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B79:K79"/>
    <mergeCell ref="L79:Q79"/>
    <mergeCell ref="R79:T79"/>
    <mergeCell ref="U79:X79"/>
    <mergeCell ref="Y79:AB79"/>
    <mergeCell ref="AC79:AE79"/>
    <mergeCell ref="AF79:AH79"/>
    <mergeCell ref="AI79:AK79"/>
    <mergeCell ref="AM79:AN79"/>
    <mergeCell ref="AO79:AQ79"/>
    <mergeCell ref="AS79:AT79"/>
    <mergeCell ref="AU79:AV79"/>
    <mergeCell ref="AW79:AX79"/>
    <mergeCell ref="AY79:AZ79"/>
    <mergeCell ref="BA79:BB79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CC79:CD79"/>
    <mergeCell ref="CE79:CF79"/>
    <mergeCell ref="CG79:CH79"/>
    <mergeCell ref="B80:K80"/>
    <mergeCell ref="L80:Q80"/>
    <mergeCell ref="R80:T80"/>
    <mergeCell ref="U80:X80"/>
    <mergeCell ref="Y80:AB80"/>
    <mergeCell ref="AC80:AE80"/>
    <mergeCell ref="AF80:AH80"/>
    <mergeCell ref="AI80:AK80"/>
    <mergeCell ref="AM80:AN80"/>
    <mergeCell ref="AO80:AQ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B81:K81"/>
    <mergeCell ref="L81:Q81"/>
    <mergeCell ref="R81:T81"/>
    <mergeCell ref="U81:X81"/>
    <mergeCell ref="Y81:AB81"/>
    <mergeCell ref="AC81:AE81"/>
    <mergeCell ref="AF81:AH81"/>
    <mergeCell ref="AI81:AK81"/>
    <mergeCell ref="AM81:AN81"/>
    <mergeCell ref="AO81:AQ81"/>
    <mergeCell ref="AS81:AT81"/>
    <mergeCell ref="AU81:AV81"/>
    <mergeCell ref="AW81:AX81"/>
    <mergeCell ref="AY81:AZ81"/>
    <mergeCell ref="BA81:BB81"/>
    <mergeCell ref="BC81:BD81"/>
    <mergeCell ref="BE81:BF81"/>
    <mergeCell ref="BG81:BH81"/>
    <mergeCell ref="BI81:BJ81"/>
    <mergeCell ref="BK81:BL81"/>
    <mergeCell ref="BM81:BN81"/>
    <mergeCell ref="BO81:BP81"/>
    <mergeCell ref="BQ81:BR81"/>
    <mergeCell ref="BS81:BT81"/>
    <mergeCell ref="BU81:BV81"/>
    <mergeCell ref="BW81:BX81"/>
    <mergeCell ref="BY81:BZ81"/>
    <mergeCell ref="CA81:CB81"/>
    <mergeCell ref="CC81:CD81"/>
    <mergeCell ref="CE81:CF81"/>
    <mergeCell ref="CG81:CH81"/>
    <mergeCell ref="B82:K82"/>
    <mergeCell ref="L82:Q82"/>
    <mergeCell ref="R82:T82"/>
    <mergeCell ref="U82:X82"/>
    <mergeCell ref="Y82:AB82"/>
    <mergeCell ref="AC82:AE82"/>
    <mergeCell ref="AF82:AH82"/>
    <mergeCell ref="AI82:AK82"/>
    <mergeCell ref="AM82:AN82"/>
    <mergeCell ref="AO82:AQ82"/>
    <mergeCell ref="AS82:AT82"/>
    <mergeCell ref="AU82:AV82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B83:K83"/>
    <mergeCell ref="L83:Q83"/>
    <mergeCell ref="R83:T83"/>
    <mergeCell ref="U83:X83"/>
    <mergeCell ref="Y83:AB83"/>
    <mergeCell ref="AC83:AE83"/>
    <mergeCell ref="AF83:AH83"/>
    <mergeCell ref="AI83:AK83"/>
    <mergeCell ref="AM83:AN83"/>
    <mergeCell ref="AO83:AQ83"/>
    <mergeCell ref="AS83:AT83"/>
    <mergeCell ref="AU83:AV83"/>
    <mergeCell ref="AW83:AX83"/>
    <mergeCell ref="AY83:AZ83"/>
    <mergeCell ref="BA83:BB83"/>
    <mergeCell ref="BC83:BD83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BU83:BV83"/>
    <mergeCell ref="BW83:BX83"/>
    <mergeCell ref="BY83:BZ83"/>
    <mergeCell ref="CA83:CB83"/>
    <mergeCell ref="CC83:CD83"/>
    <mergeCell ref="CE83:CF83"/>
    <mergeCell ref="CG83:CH83"/>
    <mergeCell ref="B84:K84"/>
    <mergeCell ref="L84:Q84"/>
    <mergeCell ref="R84:T84"/>
    <mergeCell ref="U84:X84"/>
    <mergeCell ref="Y84:AB84"/>
    <mergeCell ref="AC84:AE84"/>
    <mergeCell ref="AF84:AH84"/>
    <mergeCell ref="AI84:AK84"/>
    <mergeCell ref="AM84:AN84"/>
    <mergeCell ref="AO84:AQ84"/>
    <mergeCell ref="AS84:AT84"/>
    <mergeCell ref="AU84:AV84"/>
    <mergeCell ref="AW84:AX84"/>
    <mergeCell ref="AY84:AZ84"/>
    <mergeCell ref="BA84:BB84"/>
    <mergeCell ref="BC84:BD84"/>
    <mergeCell ref="BE84:BF84"/>
    <mergeCell ref="BG84:BH84"/>
    <mergeCell ref="BI84:BJ84"/>
    <mergeCell ref="BK84:BL84"/>
    <mergeCell ref="BM84:BN84"/>
    <mergeCell ref="BO84:BP84"/>
    <mergeCell ref="BQ84:BR84"/>
    <mergeCell ref="CE84:CF84"/>
    <mergeCell ref="CG84:CH84"/>
    <mergeCell ref="BS84:BT84"/>
    <mergeCell ref="BU84:BV84"/>
    <mergeCell ref="BW84:BX84"/>
    <mergeCell ref="BY84:BZ84"/>
    <mergeCell ref="CA84:CB84"/>
    <mergeCell ref="CC84:CD84"/>
    <mergeCell ref="R50:T50"/>
    <mergeCell ref="R51:T51"/>
    <mergeCell ref="R52:T52"/>
    <mergeCell ref="R53:T53"/>
    <mergeCell ref="R54:T54"/>
    <mergeCell ref="R44:T44"/>
    <mergeCell ref="R45:T45"/>
    <mergeCell ref="R46:T46"/>
    <mergeCell ref="R48:T48"/>
    <mergeCell ref="R19:T19"/>
    <mergeCell ref="R20:T20"/>
    <mergeCell ref="R21:T21"/>
    <mergeCell ref="R22:T22"/>
    <mergeCell ref="R24:T24"/>
    <mergeCell ref="R26:T26"/>
    <mergeCell ref="R41:T41"/>
    <mergeCell ref="R31:T31"/>
    <mergeCell ref="R33:T33"/>
    <mergeCell ref="R34:T34"/>
    <mergeCell ref="R36:T36"/>
    <mergeCell ref="R37:T37"/>
    <mergeCell ref="R39:T3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H48"/>
  <sheetViews>
    <sheetView workbookViewId="0" topLeftCell="A1">
      <selection activeCell="B15" sqref="B15"/>
    </sheetView>
  </sheetViews>
  <sheetFormatPr defaultColWidth="2.28125" defaultRowHeight="12.75"/>
  <sheetData>
    <row r="1" spans="2:86" ht="1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246" t="s">
        <v>205</v>
      </c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</row>
    <row r="2" spans="2:86" ht="12">
      <c r="B2" s="250" t="s">
        <v>363</v>
      </c>
      <c r="C2" s="250"/>
      <c r="D2" s="250"/>
      <c r="E2" s="250"/>
      <c r="F2" s="250"/>
      <c r="G2" s="250"/>
      <c r="H2" s="250"/>
      <c r="I2" s="250"/>
      <c r="J2" s="250"/>
      <c r="K2" s="250"/>
      <c r="L2" s="250" t="s">
        <v>211</v>
      </c>
      <c r="M2" s="250"/>
      <c r="N2" s="250"/>
      <c r="O2" s="250"/>
      <c r="P2" s="250"/>
      <c r="Q2" s="250"/>
      <c r="R2" s="250" t="s">
        <v>125</v>
      </c>
      <c r="S2" s="250"/>
      <c r="T2" s="250"/>
      <c r="U2" s="250" t="s">
        <v>4</v>
      </c>
      <c r="V2" s="250"/>
      <c r="W2" s="250"/>
      <c r="X2" s="250"/>
      <c r="Y2" s="250" t="s">
        <v>35</v>
      </c>
      <c r="Z2" s="250"/>
      <c r="AA2" s="250"/>
      <c r="AB2" s="250"/>
      <c r="AC2" s="250" t="s">
        <v>167</v>
      </c>
      <c r="AD2" s="250"/>
      <c r="AE2" s="250"/>
      <c r="AF2" s="250" t="s">
        <v>538</v>
      </c>
      <c r="AG2" s="250"/>
      <c r="AH2" s="250"/>
      <c r="AI2" s="46"/>
      <c r="AJ2" s="250" t="s">
        <v>355</v>
      </c>
      <c r="AK2" s="250"/>
      <c r="AL2" s="250" t="s">
        <v>128</v>
      </c>
      <c r="AM2" s="250"/>
      <c r="AN2" s="196"/>
      <c r="AO2" s="46"/>
      <c r="AP2" s="46"/>
      <c r="AQ2" s="46"/>
      <c r="AR2" s="46"/>
      <c r="AS2" s="196" t="s">
        <v>214</v>
      </c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 t="s">
        <v>215</v>
      </c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 t="s">
        <v>346</v>
      </c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 t="s">
        <v>538</v>
      </c>
      <c r="CH2" s="196"/>
    </row>
    <row r="3" spans="2:86" ht="12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46"/>
      <c r="AJ3" s="250"/>
      <c r="AK3" s="250"/>
      <c r="AL3" s="250"/>
      <c r="AM3" s="250"/>
      <c r="AN3" s="196"/>
      <c r="AO3" s="46"/>
      <c r="AP3" s="46"/>
      <c r="AQ3" s="46"/>
      <c r="AR3" s="46"/>
      <c r="AS3" s="196" t="s">
        <v>417</v>
      </c>
      <c r="AT3" s="196"/>
      <c r="AU3" s="196" t="s">
        <v>107</v>
      </c>
      <c r="AV3" s="196"/>
      <c r="AW3" s="196" t="s">
        <v>108</v>
      </c>
      <c r="AX3" s="196"/>
      <c r="AY3" s="196" t="s">
        <v>109</v>
      </c>
      <c r="AZ3" s="196"/>
      <c r="BA3" s="196" t="s">
        <v>264</v>
      </c>
      <c r="BB3" s="196"/>
      <c r="BC3" s="196" t="s">
        <v>265</v>
      </c>
      <c r="BD3" s="196"/>
      <c r="BE3" s="196" t="s">
        <v>266</v>
      </c>
      <c r="BF3" s="196"/>
      <c r="BG3" s="196" t="s">
        <v>136</v>
      </c>
      <c r="BH3" s="196"/>
      <c r="BI3" s="196" t="s">
        <v>267</v>
      </c>
      <c r="BJ3" s="196"/>
      <c r="BK3" s="196" t="s">
        <v>137</v>
      </c>
      <c r="BL3" s="196"/>
      <c r="BM3" s="196" t="s">
        <v>330</v>
      </c>
      <c r="BN3" s="196"/>
      <c r="BO3" s="196" t="s">
        <v>383</v>
      </c>
      <c r="BP3" s="196"/>
      <c r="BQ3" s="196" t="s">
        <v>384</v>
      </c>
      <c r="BR3" s="196"/>
      <c r="BS3" s="196" t="s">
        <v>387</v>
      </c>
      <c r="BT3" s="196"/>
      <c r="BU3" s="196" t="s">
        <v>210</v>
      </c>
      <c r="BV3" s="196"/>
      <c r="BW3" s="196" t="s">
        <v>464</v>
      </c>
      <c r="BX3" s="196"/>
      <c r="BY3" s="196" t="s">
        <v>465</v>
      </c>
      <c r="BZ3" s="196"/>
      <c r="CA3" s="196" t="s">
        <v>431</v>
      </c>
      <c r="CB3" s="196"/>
      <c r="CC3" s="196" t="s">
        <v>344</v>
      </c>
      <c r="CD3" s="196"/>
      <c r="CE3" s="196" t="s">
        <v>345</v>
      </c>
      <c r="CF3" s="196"/>
      <c r="CG3" s="196"/>
      <c r="CH3" s="196"/>
    </row>
    <row r="4" spans="2:86" ht="12">
      <c r="B4" s="196" t="s">
        <v>479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52"/>
      <c r="AJ4" s="250"/>
      <c r="AK4" s="250"/>
      <c r="AL4" s="250"/>
      <c r="AM4" s="250"/>
      <c r="AN4" s="250"/>
      <c r="AO4" s="52"/>
      <c r="AP4" s="52"/>
      <c r="AQ4" s="52"/>
      <c r="AR4" s="52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</row>
    <row r="5" spans="2:86" ht="12">
      <c r="B5" s="246" t="s">
        <v>152</v>
      </c>
      <c r="C5" s="246"/>
      <c r="D5" s="246"/>
      <c r="E5" s="246"/>
      <c r="F5" s="246"/>
      <c r="G5" s="246" t="s">
        <v>528</v>
      </c>
      <c r="H5" s="246"/>
      <c r="I5" s="246"/>
      <c r="J5" s="246"/>
      <c r="K5" s="246"/>
      <c r="L5" s="246" t="s">
        <v>328</v>
      </c>
      <c r="M5" s="246"/>
      <c r="N5" s="246"/>
      <c r="O5" s="246"/>
      <c r="P5" s="246"/>
      <c r="Q5" s="246"/>
      <c r="R5" s="245"/>
      <c r="S5" s="245"/>
      <c r="T5" s="245"/>
      <c r="U5" s="246">
        <f>INT((AS5*Basics!$N$11+AU5*Basics!$N$12+AW5*Basics!$N$13+AY5*Basics!$N$14+BA5*Basics!$N$15+BC5*Basics!$N$16+BE5*Basics!$N$17+BG5*Basics!$N$19+BI5*Basics!$N$20+BK5*Basics!$N$21+BM5*Basics!$N$22+BO5*Basics!$N$23+BQ5*Basics!$N$24+BS5*Basics!$N$25+BU5*Basics!$N$27+BW5*Basics!$N$28+BY5*Basics!$N$29+CA5*Basics!$N$30+CC5*Basics!$N$31+CE5*Basics!$N$32)/CG5)</f>
        <v>0</v>
      </c>
      <c r="V5" s="246"/>
      <c r="W5" s="246"/>
      <c r="X5" s="246"/>
      <c r="Y5" s="246">
        <f>IF(R5&gt;20,R5+60,LOOKUP(R5,Data!C$3:C$23,Data!D$3:D$23))</f>
        <v>-20</v>
      </c>
      <c r="Z5" s="246"/>
      <c r="AA5" s="246"/>
      <c r="AB5" s="246"/>
      <c r="AC5" s="245"/>
      <c r="AD5" s="245"/>
      <c r="AE5" s="245"/>
      <c r="AF5" s="246">
        <f aca="true" t="shared" si="0" ref="AF5:AF18">U5+Y5+AC5</f>
        <v>-20</v>
      </c>
      <c r="AG5" s="246"/>
      <c r="AH5" s="246"/>
      <c r="AI5" s="45"/>
      <c r="AJ5" s="246"/>
      <c r="AK5" s="246"/>
      <c r="AL5" s="246"/>
      <c r="AM5" s="246"/>
      <c r="AN5" s="246"/>
      <c r="AO5" s="45"/>
      <c r="AP5" s="45"/>
      <c r="AQ5" s="45"/>
      <c r="AR5" s="45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55"/>
      <c r="BH5" s="55"/>
      <c r="BI5" s="246"/>
      <c r="BJ5" s="246"/>
      <c r="BK5" s="246">
        <v>5</v>
      </c>
      <c r="BL5" s="246"/>
      <c r="BM5" s="246">
        <v>1</v>
      </c>
      <c r="BN5" s="246"/>
      <c r="BO5" s="246">
        <v>1</v>
      </c>
      <c r="BP5" s="246"/>
      <c r="BQ5" s="246">
        <v>3</v>
      </c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>
        <f aca="true" t="shared" si="1" ref="CG5:CG10">SUM(AS5:CF5)</f>
        <v>10</v>
      </c>
      <c r="CH5" s="246"/>
    </row>
    <row r="6" spans="2:86" ht="12">
      <c r="B6" s="196"/>
      <c r="C6" s="196"/>
      <c r="D6" s="196"/>
      <c r="E6" s="196"/>
      <c r="F6" s="196"/>
      <c r="G6" s="246" t="s">
        <v>151</v>
      </c>
      <c r="H6" s="246"/>
      <c r="I6" s="246"/>
      <c r="J6" s="246"/>
      <c r="K6" s="246"/>
      <c r="L6" s="246" t="s">
        <v>328</v>
      </c>
      <c r="M6" s="246"/>
      <c r="N6" s="246"/>
      <c r="O6" s="246"/>
      <c r="P6" s="246"/>
      <c r="Q6" s="246"/>
      <c r="R6" s="245"/>
      <c r="S6" s="245"/>
      <c r="T6" s="245"/>
      <c r="U6" s="246">
        <f>INT((AS6*Basics!$N$11+AU6*Basics!$N$12+AW6*Basics!$N$13+AY6*Basics!$N$14+BA6*Basics!$N$15+BC6*Basics!$N$16+BE6*Basics!$N$17+BG6*Basics!$N$19+BI6*Basics!$N$20+BK6*Basics!$N$21+BM6*Basics!$N$22+BO6*Basics!$N$23+BQ6*Basics!$N$24+BS6*Basics!$N$25+BU6*Basics!$N$27+BW6*Basics!$N$28+BY6*Basics!$N$29+CA6*Basics!$N$30+CC6*Basics!$N$31+CE6*Basics!$N$32)/CG6)</f>
        <v>0</v>
      </c>
      <c r="V6" s="246"/>
      <c r="W6" s="246"/>
      <c r="X6" s="246"/>
      <c r="Y6" s="246">
        <f>IF(R6&gt;20,R6+60,LOOKUP(R6,Data!C$3:C$23,Data!D$3:D$23))</f>
        <v>-20</v>
      </c>
      <c r="Z6" s="246"/>
      <c r="AA6" s="246"/>
      <c r="AB6" s="246"/>
      <c r="AC6" s="245"/>
      <c r="AD6" s="245"/>
      <c r="AE6" s="245"/>
      <c r="AF6" s="246">
        <f t="shared" si="0"/>
        <v>-20</v>
      </c>
      <c r="AG6" s="246"/>
      <c r="AH6" s="246"/>
      <c r="AI6" s="45"/>
      <c r="AJ6" s="246"/>
      <c r="AK6" s="246"/>
      <c r="AL6" s="246"/>
      <c r="AM6" s="246"/>
      <c r="AN6" s="246"/>
      <c r="AO6" s="45"/>
      <c r="AP6" s="45"/>
      <c r="AQ6" s="45"/>
      <c r="AR6" s="45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>
        <v>5</v>
      </c>
      <c r="BJ6" s="246"/>
      <c r="BK6" s="246"/>
      <c r="BL6" s="246"/>
      <c r="BM6" s="246">
        <v>1</v>
      </c>
      <c r="BN6" s="246"/>
      <c r="BO6" s="246">
        <v>1</v>
      </c>
      <c r="BP6" s="246"/>
      <c r="BQ6" s="246">
        <v>3</v>
      </c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>
        <f t="shared" si="1"/>
        <v>10</v>
      </c>
      <c r="CH6" s="246"/>
    </row>
    <row r="7" spans="2:86" ht="12">
      <c r="B7" s="246" t="s">
        <v>51</v>
      </c>
      <c r="C7" s="246"/>
      <c r="D7" s="246"/>
      <c r="E7" s="246"/>
      <c r="F7" s="246"/>
      <c r="G7" s="246" t="s">
        <v>528</v>
      </c>
      <c r="H7" s="246"/>
      <c r="I7" s="246"/>
      <c r="J7" s="246"/>
      <c r="K7" s="246"/>
      <c r="L7" s="246" t="s">
        <v>328</v>
      </c>
      <c r="M7" s="246"/>
      <c r="N7" s="246"/>
      <c r="O7" s="246"/>
      <c r="P7" s="246"/>
      <c r="Q7" s="246"/>
      <c r="R7" s="245"/>
      <c r="S7" s="245"/>
      <c r="T7" s="245"/>
      <c r="U7" s="246">
        <f>INT((AS7*Basics!$N$11+AU7*Basics!$N$12+AW7*Basics!$N$13+AY7*Basics!$N$14+BA7*Basics!$N$15+BC7*Basics!$N$16+BE7*Basics!$N$17+BG7*Basics!$N$19+BI7*Basics!$N$20+BK7*Basics!$N$21+BM7*Basics!$N$22+BO7*Basics!$N$23+BQ7*Basics!$N$24+BS7*Basics!$N$25+BU7*Basics!$N$27+BW7*Basics!$N$28+BY7*Basics!$N$29+CA7*Basics!$N$30+CC7*Basics!$N$31+CE7*Basics!$N$32)/CG7)</f>
        <v>0</v>
      </c>
      <c r="V7" s="246"/>
      <c r="W7" s="246"/>
      <c r="X7" s="246"/>
      <c r="Y7" s="246">
        <f>IF(R7&gt;20,R7+60,LOOKUP(R7,Data!C$3:C$23,Data!D$3:D$23))</f>
        <v>-20</v>
      </c>
      <c r="Z7" s="246"/>
      <c r="AA7" s="246"/>
      <c r="AB7" s="246"/>
      <c r="AC7" s="245"/>
      <c r="AD7" s="245"/>
      <c r="AE7" s="245"/>
      <c r="AF7" s="246">
        <f t="shared" si="0"/>
        <v>-20</v>
      </c>
      <c r="AG7" s="246"/>
      <c r="AH7" s="246"/>
      <c r="AI7" s="45"/>
      <c r="AJ7" s="246"/>
      <c r="AK7" s="246"/>
      <c r="AL7" s="246"/>
      <c r="AM7" s="246"/>
      <c r="AN7" s="246"/>
      <c r="AO7" s="45"/>
      <c r="AP7" s="45"/>
      <c r="AQ7" s="45"/>
      <c r="AR7" s="45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>
        <v>5</v>
      </c>
      <c r="BL7" s="246"/>
      <c r="BM7" s="246">
        <v>1</v>
      </c>
      <c r="BN7" s="246"/>
      <c r="BO7" s="246">
        <v>1</v>
      </c>
      <c r="BP7" s="246"/>
      <c r="BQ7" s="246">
        <v>3</v>
      </c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>
        <f t="shared" si="1"/>
        <v>10</v>
      </c>
      <c r="CH7" s="246"/>
    </row>
    <row r="8" spans="2:86" ht="12">
      <c r="B8" s="196"/>
      <c r="C8" s="196"/>
      <c r="D8" s="196"/>
      <c r="E8" s="196"/>
      <c r="F8" s="196"/>
      <c r="G8" s="246" t="s">
        <v>151</v>
      </c>
      <c r="H8" s="246"/>
      <c r="I8" s="246"/>
      <c r="J8" s="246"/>
      <c r="K8" s="246"/>
      <c r="L8" s="246" t="s">
        <v>328</v>
      </c>
      <c r="M8" s="246"/>
      <c r="N8" s="246"/>
      <c r="O8" s="246"/>
      <c r="P8" s="246"/>
      <c r="Q8" s="246"/>
      <c r="R8" s="245"/>
      <c r="S8" s="245"/>
      <c r="T8" s="245"/>
      <c r="U8" s="246">
        <f>INT((AS8*Basics!$N$11+AU8*Basics!$N$12+AW8*Basics!$N$13+AY8*Basics!$N$14+BA8*Basics!$N$15+BC8*Basics!$N$16+BE8*Basics!$N$17+BG8*Basics!$N$19+BI8*Basics!$N$20+BK8*Basics!$N$21+BM8*Basics!$N$22+BO8*Basics!$N$23+BQ8*Basics!$N$24+BS8*Basics!$N$25+BU8*Basics!$N$27+BW8*Basics!$N$28+BY8*Basics!$N$29+CA8*Basics!$N$30+CC8*Basics!$N$31+CE8*Basics!$N$32)/CG8)</f>
        <v>0</v>
      </c>
      <c r="V8" s="246"/>
      <c r="W8" s="246"/>
      <c r="X8" s="246"/>
      <c r="Y8" s="246">
        <f>IF(R8&gt;20,R8+60,LOOKUP(R8,Data!C$3:C$23,Data!D$3:D$23))</f>
        <v>-20</v>
      </c>
      <c r="Z8" s="246"/>
      <c r="AA8" s="246"/>
      <c r="AB8" s="246"/>
      <c r="AC8" s="245"/>
      <c r="AD8" s="245"/>
      <c r="AE8" s="245"/>
      <c r="AF8" s="246">
        <f t="shared" si="0"/>
        <v>-20</v>
      </c>
      <c r="AG8" s="246"/>
      <c r="AH8" s="246"/>
      <c r="AI8" s="45"/>
      <c r="AJ8" s="246"/>
      <c r="AK8" s="246"/>
      <c r="AL8" s="246"/>
      <c r="AM8" s="246"/>
      <c r="AN8" s="246"/>
      <c r="AO8" s="45"/>
      <c r="AP8" s="45"/>
      <c r="AQ8" s="45"/>
      <c r="AR8" s="45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>
        <v>5</v>
      </c>
      <c r="BJ8" s="246"/>
      <c r="BK8" s="246"/>
      <c r="BL8" s="246"/>
      <c r="BM8" s="246">
        <v>1</v>
      </c>
      <c r="BN8" s="246"/>
      <c r="BO8" s="246">
        <v>1</v>
      </c>
      <c r="BP8" s="246"/>
      <c r="BQ8" s="246">
        <v>3</v>
      </c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>
        <f t="shared" si="1"/>
        <v>10</v>
      </c>
      <c r="CH8" s="246"/>
    </row>
    <row r="9" spans="2:86" ht="12">
      <c r="B9" s="246" t="s">
        <v>113</v>
      </c>
      <c r="C9" s="246"/>
      <c r="D9" s="246"/>
      <c r="E9" s="246"/>
      <c r="F9" s="246"/>
      <c r="G9" s="246" t="s">
        <v>528</v>
      </c>
      <c r="H9" s="246"/>
      <c r="I9" s="246"/>
      <c r="J9" s="246"/>
      <c r="K9" s="246"/>
      <c r="L9" s="246" t="s">
        <v>328</v>
      </c>
      <c r="M9" s="246"/>
      <c r="N9" s="246"/>
      <c r="O9" s="246"/>
      <c r="P9" s="246"/>
      <c r="Q9" s="246"/>
      <c r="R9" s="245"/>
      <c r="S9" s="245"/>
      <c r="T9" s="245"/>
      <c r="U9" s="246">
        <f>INT((AS9*Basics!$N$11+AU9*Basics!$N$12+AW9*Basics!$N$13+AY9*Basics!$N$14+BA9*Basics!$N$15+BC9*Basics!$N$16+BE9*Basics!$N$17+BG9*Basics!$N$19+BI9*Basics!$N$20+BK9*Basics!$N$21+BM9*Basics!$N$22+BO9*Basics!$N$23+BQ9*Basics!$N$24+BS9*Basics!$N$25+BU9*Basics!$N$27+BW9*Basics!$N$28+BY9*Basics!$N$29+CA9*Basics!$N$30+CC9*Basics!$N$31+CE9*Basics!$N$32)/CG9)</f>
        <v>0</v>
      </c>
      <c r="V9" s="246"/>
      <c r="W9" s="246"/>
      <c r="X9" s="246"/>
      <c r="Y9" s="246">
        <f>IF(R9&gt;20,R9+60,LOOKUP(R9,Data!C$3:C$23,Data!D$3:D$23))</f>
        <v>-20</v>
      </c>
      <c r="Z9" s="246"/>
      <c r="AA9" s="246"/>
      <c r="AB9" s="246"/>
      <c r="AC9" s="245"/>
      <c r="AD9" s="245"/>
      <c r="AE9" s="245"/>
      <c r="AF9" s="246">
        <f t="shared" si="0"/>
        <v>-20</v>
      </c>
      <c r="AG9" s="246"/>
      <c r="AH9" s="246"/>
      <c r="AI9" s="45"/>
      <c r="AJ9" s="246"/>
      <c r="AK9" s="246"/>
      <c r="AL9" s="246"/>
      <c r="AM9" s="246"/>
      <c r="AN9" s="246"/>
      <c r="AO9" s="45"/>
      <c r="AP9" s="45"/>
      <c r="AQ9" s="45"/>
      <c r="AR9" s="45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>
        <v>5</v>
      </c>
      <c r="BL9" s="246"/>
      <c r="BM9" s="246">
        <v>1</v>
      </c>
      <c r="BN9" s="246"/>
      <c r="BO9" s="246">
        <v>1</v>
      </c>
      <c r="BP9" s="246"/>
      <c r="BQ9" s="246">
        <v>3</v>
      </c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>
        <f t="shared" si="1"/>
        <v>10</v>
      </c>
      <c r="CH9" s="246"/>
    </row>
    <row r="10" spans="2:86" ht="12">
      <c r="B10" s="196"/>
      <c r="C10" s="196"/>
      <c r="D10" s="196"/>
      <c r="E10" s="196"/>
      <c r="F10" s="196"/>
      <c r="G10" s="246" t="s">
        <v>151</v>
      </c>
      <c r="H10" s="246"/>
      <c r="I10" s="246"/>
      <c r="J10" s="246"/>
      <c r="K10" s="246"/>
      <c r="L10" s="246" t="s">
        <v>328</v>
      </c>
      <c r="M10" s="246"/>
      <c r="N10" s="246"/>
      <c r="O10" s="246"/>
      <c r="P10" s="246"/>
      <c r="Q10" s="246"/>
      <c r="R10" s="245"/>
      <c r="S10" s="245"/>
      <c r="T10" s="245"/>
      <c r="U10" s="246">
        <f>INT((AS10*Basics!$N$11+AU10*Basics!$N$12+AW10*Basics!$N$13+AY10*Basics!$N$14+BA10*Basics!$N$15+BC10*Basics!$N$16+BE10*Basics!$N$17+BG10*Basics!$N$19+BI10*Basics!$N$20+BK10*Basics!$N$21+BM10*Basics!$N$22+BO10*Basics!$N$23+BQ10*Basics!$N$24+BS10*Basics!$N$25+BU10*Basics!$N$27+BW10*Basics!$N$28+BY10*Basics!$N$29+CA10*Basics!$N$30+CC10*Basics!$N$31+CE10*Basics!$N$32)/CG10)</f>
        <v>0</v>
      </c>
      <c r="V10" s="246"/>
      <c r="W10" s="246"/>
      <c r="X10" s="246"/>
      <c r="Y10" s="246">
        <f>IF(R10&gt;20,R10+60,LOOKUP(R10,Data!C$3:C$23,Data!D$3:D$23))</f>
        <v>-20</v>
      </c>
      <c r="Z10" s="246"/>
      <c r="AA10" s="246"/>
      <c r="AB10" s="246"/>
      <c r="AC10" s="245"/>
      <c r="AD10" s="245"/>
      <c r="AE10" s="245"/>
      <c r="AF10" s="246">
        <f t="shared" si="0"/>
        <v>-20</v>
      </c>
      <c r="AG10" s="246"/>
      <c r="AH10" s="246"/>
      <c r="AI10" s="45"/>
      <c r="AJ10" s="246"/>
      <c r="AK10" s="246"/>
      <c r="AL10" s="246"/>
      <c r="AM10" s="246"/>
      <c r="AN10" s="246"/>
      <c r="AO10" s="45"/>
      <c r="AP10" s="45"/>
      <c r="AQ10" s="45"/>
      <c r="AR10" s="45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>
        <v>5</v>
      </c>
      <c r="BJ10" s="246"/>
      <c r="BK10" s="246"/>
      <c r="BL10" s="246"/>
      <c r="BM10" s="246">
        <v>1</v>
      </c>
      <c r="BN10" s="246"/>
      <c r="BO10" s="246">
        <v>1</v>
      </c>
      <c r="BP10" s="246"/>
      <c r="BQ10" s="246">
        <v>3</v>
      </c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>
        <f t="shared" si="1"/>
        <v>10</v>
      </c>
      <c r="CH10" s="246"/>
    </row>
    <row r="11" spans="2:86" ht="12">
      <c r="B11" s="246" t="s">
        <v>114</v>
      </c>
      <c r="C11" s="246"/>
      <c r="D11" s="246"/>
      <c r="E11" s="246"/>
      <c r="F11" s="246"/>
      <c r="G11" s="246" t="s">
        <v>528</v>
      </c>
      <c r="H11" s="246"/>
      <c r="I11" s="246"/>
      <c r="J11" s="246"/>
      <c r="K11" s="246"/>
      <c r="L11" s="246" t="s">
        <v>328</v>
      </c>
      <c r="M11" s="246"/>
      <c r="N11" s="246"/>
      <c r="O11" s="246"/>
      <c r="P11" s="246"/>
      <c r="Q11" s="246"/>
      <c r="R11" s="245"/>
      <c r="S11" s="245"/>
      <c r="T11" s="245"/>
      <c r="U11" s="246">
        <f>INT((AS11*Basics!$N$11+AU11*Basics!$N$12+AW11*Basics!$N$13+AY11*Basics!$N$14+BA11*Basics!$N$15+BC11*Basics!$N$16+BE11*Basics!$N$17+BG11*Basics!$N$19+BI11*Basics!$N$20+BK11*Basics!$N$21+BM11*Basics!$N$22+BO11*Basics!$N$23+BQ11*Basics!$N$24+BS11*Basics!$N$25+BU11*Basics!$N$27+BW11*Basics!$N$28+BY11*Basics!$N$29+CA11*Basics!$N$30+CC11*Basics!$N$31+CE11*Basics!$N$32)/CG11)</f>
        <v>0</v>
      </c>
      <c r="V11" s="246"/>
      <c r="W11" s="246"/>
      <c r="X11" s="246"/>
      <c r="Y11" s="246">
        <f>IF(R11&gt;20,R11+60,LOOKUP(R11,Data!C$3:C$23,Data!D$3:D$23))</f>
        <v>-20</v>
      </c>
      <c r="Z11" s="246"/>
      <c r="AA11" s="246"/>
      <c r="AB11" s="246"/>
      <c r="AC11" s="245"/>
      <c r="AD11" s="245"/>
      <c r="AE11" s="245"/>
      <c r="AF11" s="246">
        <f>U11+Y11+AC11</f>
        <v>-20</v>
      </c>
      <c r="AG11" s="246"/>
      <c r="AH11" s="246"/>
      <c r="AI11" s="87"/>
      <c r="AJ11" s="246"/>
      <c r="AK11" s="246"/>
      <c r="AL11" s="246"/>
      <c r="AM11" s="246"/>
      <c r="AN11" s="246"/>
      <c r="AO11" s="87"/>
      <c r="AP11" s="87"/>
      <c r="AQ11" s="87"/>
      <c r="AR11" s="87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>
        <v>5</v>
      </c>
      <c r="BL11" s="246"/>
      <c r="BM11" s="246">
        <v>1</v>
      </c>
      <c r="BN11" s="246"/>
      <c r="BO11" s="246">
        <v>1</v>
      </c>
      <c r="BP11" s="246"/>
      <c r="BQ11" s="246">
        <v>3</v>
      </c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>
        <f>SUM(AS11:CF11)</f>
        <v>10</v>
      </c>
      <c r="CH11" s="246"/>
    </row>
    <row r="12" spans="2:86" ht="12">
      <c r="B12" s="196"/>
      <c r="C12" s="196"/>
      <c r="D12" s="196"/>
      <c r="E12" s="196"/>
      <c r="F12" s="196"/>
      <c r="G12" s="246" t="s">
        <v>151</v>
      </c>
      <c r="H12" s="246"/>
      <c r="I12" s="246"/>
      <c r="J12" s="246"/>
      <c r="K12" s="246"/>
      <c r="L12" s="246" t="s">
        <v>328</v>
      </c>
      <c r="M12" s="246"/>
      <c r="N12" s="246"/>
      <c r="O12" s="246"/>
      <c r="P12" s="246"/>
      <c r="Q12" s="246"/>
      <c r="R12" s="245"/>
      <c r="S12" s="245"/>
      <c r="T12" s="245"/>
      <c r="U12" s="246">
        <f>INT((AS12*Basics!$N$11+AU12*Basics!$N$12+AW12*Basics!$N$13+AY12*Basics!$N$14+BA12*Basics!$N$15+BC12*Basics!$N$16+BE12*Basics!$N$17+BG12*Basics!$N$19+BI12*Basics!$N$20+BK12*Basics!$N$21+BM12*Basics!$N$22+BO12*Basics!$N$23+BQ12*Basics!$N$24+BS12*Basics!$N$25+BU12*Basics!$N$27+BW12*Basics!$N$28+BY12*Basics!$N$29+CA12*Basics!$N$30+CC12*Basics!$N$31+CE12*Basics!$N$32)/CG12)</f>
        <v>0</v>
      </c>
      <c r="V12" s="246"/>
      <c r="W12" s="246"/>
      <c r="X12" s="246"/>
      <c r="Y12" s="246">
        <f>IF(R12&gt;20,R12+60,LOOKUP(R12,Data!C$3:C$23,Data!D$3:D$23))</f>
        <v>-20</v>
      </c>
      <c r="Z12" s="246"/>
      <c r="AA12" s="246"/>
      <c r="AB12" s="246"/>
      <c r="AC12" s="245"/>
      <c r="AD12" s="245"/>
      <c r="AE12" s="245"/>
      <c r="AF12" s="246">
        <f>U12+Y12+AC12</f>
        <v>-20</v>
      </c>
      <c r="AG12" s="246"/>
      <c r="AH12" s="246"/>
      <c r="AI12" s="87"/>
      <c r="AJ12" s="246"/>
      <c r="AK12" s="246"/>
      <c r="AL12" s="246"/>
      <c r="AM12" s="246"/>
      <c r="AN12" s="246"/>
      <c r="AO12" s="87"/>
      <c r="AP12" s="87"/>
      <c r="AQ12" s="87"/>
      <c r="AR12" s="87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>
        <v>5</v>
      </c>
      <c r="BJ12" s="246"/>
      <c r="BK12" s="246"/>
      <c r="BL12" s="246"/>
      <c r="BM12" s="246">
        <v>1</v>
      </c>
      <c r="BN12" s="246"/>
      <c r="BO12" s="246">
        <v>1</v>
      </c>
      <c r="BP12" s="246"/>
      <c r="BQ12" s="246">
        <v>3</v>
      </c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>
        <f>SUM(AS12:CF12)</f>
        <v>10</v>
      </c>
      <c r="CH12" s="246"/>
    </row>
    <row r="13" spans="2:86" ht="12">
      <c r="B13" s="246" t="s">
        <v>115</v>
      </c>
      <c r="C13" s="246"/>
      <c r="D13" s="246"/>
      <c r="E13" s="246"/>
      <c r="F13" s="246"/>
      <c r="G13" s="246" t="s">
        <v>528</v>
      </c>
      <c r="H13" s="246"/>
      <c r="I13" s="246"/>
      <c r="J13" s="246"/>
      <c r="K13" s="246"/>
      <c r="L13" s="246" t="s">
        <v>328</v>
      </c>
      <c r="M13" s="246"/>
      <c r="N13" s="246"/>
      <c r="O13" s="246"/>
      <c r="P13" s="246"/>
      <c r="Q13" s="246"/>
      <c r="R13" s="245"/>
      <c r="S13" s="245"/>
      <c r="T13" s="245"/>
      <c r="U13" s="246">
        <f>INT((AS13*Basics!$N$11+AU13*Basics!$N$12+AW13*Basics!$N$13+AY13*Basics!$N$14+BA13*Basics!$N$15+BC13*Basics!$N$16+BE13*Basics!$N$17+BG13*Basics!$N$19+BI13*Basics!$N$20+BK13*Basics!$N$21+BM13*Basics!$N$22+BO13*Basics!$N$23+BQ13*Basics!$N$24+BS13*Basics!$N$25+BU13*Basics!$N$27+BW13*Basics!$N$28+BY13*Basics!$N$29+CA13*Basics!$N$30+CC13*Basics!$N$31+CE13*Basics!$N$32)/CG13)</f>
        <v>0</v>
      </c>
      <c r="V13" s="246"/>
      <c r="W13" s="246"/>
      <c r="X13" s="246"/>
      <c r="Y13" s="246">
        <f>IF(R13&gt;20,R13+60,LOOKUP(R13,Data!C$3:C$23,Data!D$3:D$23))</f>
        <v>-20</v>
      </c>
      <c r="Z13" s="246"/>
      <c r="AA13" s="246"/>
      <c r="AB13" s="246"/>
      <c r="AC13" s="245"/>
      <c r="AD13" s="245"/>
      <c r="AE13" s="245"/>
      <c r="AF13" s="246">
        <f>U13+Y13+AC13</f>
        <v>-20</v>
      </c>
      <c r="AG13" s="246"/>
      <c r="AH13" s="246"/>
      <c r="AI13" s="87"/>
      <c r="AJ13" s="246"/>
      <c r="AK13" s="246"/>
      <c r="AL13" s="246"/>
      <c r="AM13" s="246"/>
      <c r="AN13" s="246"/>
      <c r="AO13" s="87"/>
      <c r="AP13" s="87"/>
      <c r="AQ13" s="87"/>
      <c r="AR13" s="87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>
        <v>5</v>
      </c>
      <c r="BL13" s="246"/>
      <c r="BM13" s="246">
        <v>1</v>
      </c>
      <c r="BN13" s="246"/>
      <c r="BO13" s="246">
        <v>1</v>
      </c>
      <c r="BP13" s="246"/>
      <c r="BQ13" s="246">
        <v>3</v>
      </c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>
        <f>SUM(AS13:CF13)</f>
        <v>10</v>
      </c>
      <c r="CH13" s="246"/>
    </row>
    <row r="14" spans="2:86" ht="12">
      <c r="B14" s="196"/>
      <c r="C14" s="196"/>
      <c r="D14" s="196"/>
      <c r="E14" s="196"/>
      <c r="F14" s="196"/>
      <c r="G14" s="246" t="s">
        <v>151</v>
      </c>
      <c r="H14" s="246"/>
      <c r="I14" s="246"/>
      <c r="J14" s="246"/>
      <c r="K14" s="246"/>
      <c r="L14" s="246" t="s">
        <v>328</v>
      </c>
      <c r="M14" s="246"/>
      <c r="N14" s="246"/>
      <c r="O14" s="246"/>
      <c r="P14" s="246"/>
      <c r="Q14" s="246"/>
      <c r="R14" s="245"/>
      <c r="S14" s="245"/>
      <c r="T14" s="245"/>
      <c r="U14" s="246">
        <f>INT((AS14*Basics!$N$11+AU14*Basics!$N$12+AW14*Basics!$N$13+AY14*Basics!$N$14+BA14*Basics!$N$15+BC14*Basics!$N$16+BE14*Basics!$N$17+BG14*Basics!$N$19+BI14*Basics!$N$20+BK14*Basics!$N$21+BM14*Basics!$N$22+BO14*Basics!$N$23+BQ14*Basics!$N$24+BS14*Basics!$N$25+BU14*Basics!$N$27+BW14*Basics!$N$28+BY14*Basics!$N$29+CA14*Basics!$N$30+CC14*Basics!$N$31+CE14*Basics!$N$32)/CG14)</f>
        <v>0</v>
      </c>
      <c r="V14" s="246"/>
      <c r="W14" s="246"/>
      <c r="X14" s="246"/>
      <c r="Y14" s="246">
        <f>IF(R14&gt;20,R14+60,LOOKUP(R14,Data!C$3:C$23,Data!D$3:D$23))</f>
        <v>-20</v>
      </c>
      <c r="Z14" s="246"/>
      <c r="AA14" s="246"/>
      <c r="AB14" s="246"/>
      <c r="AC14" s="245"/>
      <c r="AD14" s="245"/>
      <c r="AE14" s="245"/>
      <c r="AF14" s="246">
        <f>U14+Y14+AC14</f>
        <v>-20</v>
      </c>
      <c r="AG14" s="246"/>
      <c r="AH14" s="246"/>
      <c r="AI14" s="87"/>
      <c r="AJ14" s="246"/>
      <c r="AK14" s="246"/>
      <c r="AL14" s="246"/>
      <c r="AM14" s="246"/>
      <c r="AN14" s="246"/>
      <c r="AO14" s="87"/>
      <c r="AP14" s="87"/>
      <c r="AQ14" s="87"/>
      <c r="AR14" s="87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>
        <v>5</v>
      </c>
      <c r="BJ14" s="246"/>
      <c r="BK14" s="246"/>
      <c r="BL14" s="246"/>
      <c r="BM14" s="246">
        <v>1</v>
      </c>
      <c r="BN14" s="246"/>
      <c r="BO14" s="246">
        <v>1</v>
      </c>
      <c r="BP14" s="246"/>
      <c r="BQ14" s="246">
        <v>3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>
        <f>SUM(AS14:CF14)</f>
        <v>10</v>
      </c>
      <c r="CH14" s="246"/>
    </row>
    <row r="15" spans="2:86" ht="12">
      <c r="B15" s="50"/>
      <c r="C15" s="50"/>
      <c r="D15" s="50"/>
      <c r="E15" s="50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3"/>
      <c r="S15" s="53"/>
      <c r="T15" s="53"/>
      <c r="U15" s="51"/>
      <c r="V15" s="51"/>
      <c r="W15" s="51"/>
      <c r="X15" s="51"/>
      <c r="Y15" s="51"/>
      <c r="Z15" s="51"/>
      <c r="AA15" s="51"/>
      <c r="AB15" s="51"/>
      <c r="AC15" s="53"/>
      <c r="AD15" s="53"/>
      <c r="AE15" s="53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</row>
    <row r="16" spans="2:86" ht="12">
      <c r="B16" s="196" t="s">
        <v>480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52"/>
      <c r="AJ16" s="250"/>
      <c r="AK16" s="250"/>
      <c r="AL16" s="250"/>
      <c r="AM16" s="250"/>
      <c r="AN16" s="250"/>
      <c r="AO16" s="52"/>
      <c r="AP16" s="52"/>
      <c r="AQ16" s="52"/>
      <c r="AR16" s="52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</row>
    <row r="17" spans="2:86" ht="12">
      <c r="B17" s="246" t="s">
        <v>166</v>
      </c>
      <c r="C17" s="246"/>
      <c r="D17" s="246"/>
      <c r="E17" s="246"/>
      <c r="F17" s="246"/>
      <c r="G17" s="246" t="s">
        <v>528</v>
      </c>
      <c r="H17" s="246"/>
      <c r="I17" s="246"/>
      <c r="J17" s="246"/>
      <c r="K17" s="246"/>
      <c r="L17" s="246" t="s">
        <v>328</v>
      </c>
      <c r="M17" s="246"/>
      <c r="N17" s="246"/>
      <c r="O17" s="246"/>
      <c r="P17" s="246"/>
      <c r="Q17" s="246"/>
      <c r="R17" s="245"/>
      <c r="S17" s="245"/>
      <c r="T17" s="245"/>
      <c r="U17" s="246">
        <f>INT((AS17*Basics!$N$11+AU17*Basics!$N$12+AW17*Basics!$N$13+AY17*Basics!$N$14+BA17*Basics!$N$15+BC17*Basics!$N$16+BE17*Basics!$N$17+BG17*Basics!$N$19+BI17*Basics!$N$20+BK17*Basics!$N$21+BM17*Basics!$N$22+BO17*Basics!$N$23+BQ17*Basics!$N$24+BS17*Basics!$N$25+BU17*Basics!$N$27+BW17*Basics!$N$28+BY17*Basics!$N$29+CA17*Basics!$N$30+CC17*Basics!$N$31+CE17*Basics!$N$32)/CG17)</f>
        <v>0</v>
      </c>
      <c r="V17" s="246"/>
      <c r="W17" s="246"/>
      <c r="X17" s="246"/>
      <c r="Y17" s="246">
        <f>IF(R17&gt;20,R17+60,LOOKUP(R17,Data!C$3:C$23,Data!D$3:D$23))</f>
        <v>-20</v>
      </c>
      <c r="Z17" s="246"/>
      <c r="AA17" s="246"/>
      <c r="AB17" s="246"/>
      <c r="AC17" s="245"/>
      <c r="AD17" s="245"/>
      <c r="AE17" s="245"/>
      <c r="AF17" s="246">
        <f t="shared" si="0"/>
        <v>-20</v>
      </c>
      <c r="AG17" s="246"/>
      <c r="AH17" s="246"/>
      <c r="AI17" s="45"/>
      <c r="AJ17" s="246"/>
      <c r="AK17" s="246"/>
      <c r="AL17" s="246"/>
      <c r="AM17" s="246"/>
      <c r="AN17" s="246"/>
      <c r="AO17" s="45"/>
      <c r="AP17" s="45"/>
      <c r="AQ17" s="45"/>
      <c r="AR17" s="45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>
        <v>5</v>
      </c>
      <c r="BL17" s="246"/>
      <c r="BM17" s="246">
        <v>1</v>
      </c>
      <c r="BN17" s="246"/>
      <c r="BO17" s="246">
        <v>1</v>
      </c>
      <c r="BP17" s="246"/>
      <c r="BQ17" s="246">
        <v>3</v>
      </c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>
        <f aca="true" t="shared" si="2" ref="CG17:CG26">SUM(AS17:CF17)</f>
        <v>10</v>
      </c>
      <c r="CH17" s="246"/>
    </row>
    <row r="18" spans="2:86" ht="12">
      <c r="B18" s="196"/>
      <c r="C18" s="196"/>
      <c r="D18" s="196"/>
      <c r="E18" s="196"/>
      <c r="F18" s="196"/>
      <c r="G18" s="246" t="s">
        <v>151</v>
      </c>
      <c r="H18" s="246"/>
      <c r="I18" s="246"/>
      <c r="J18" s="246"/>
      <c r="K18" s="246"/>
      <c r="L18" s="246" t="s">
        <v>328</v>
      </c>
      <c r="M18" s="246"/>
      <c r="N18" s="246"/>
      <c r="O18" s="246"/>
      <c r="P18" s="246"/>
      <c r="Q18" s="246"/>
      <c r="R18" s="245"/>
      <c r="S18" s="245"/>
      <c r="T18" s="245"/>
      <c r="U18" s="246">
        <f>INT((AS18*Basics!$N$11+AU18*Basics!$N$12+AW18*Basics!$N$13+AY18*Basics!$N$14+BA18*Basics!$N$15+BC18*Basics!$N$16+BE18*Basics!$N$17+BG18*Basics!$N$19+BI18*Basics!$N$20+BK18*Basics!$N$21+BM18*Basics!$N$22+BO18*Basics!$N$23+BQ18*Basics!$N$24+BS18*Basics!$N$25+BU18*Basics!$N$27+BW18*Basics!$N$28+BY18*Basics!$N$29+CA18*Basics!$N$30+CC18*Basics!$N$31+CE18*Basics!$N$32)/CG18)</f>
        <v>0</v>
      </c>
      <c r="V18" s="246"/>
      <c r="W18" s="246"/>
      <c r="X18" s="246"/>
      <c r="Y18" s="246">
        <f>IF(R18&gt;20,R18+60,LOOKUP(R18,Data!C$3:C$23,Data!D$3:D$23))</f>
        <v>-20</v>
      </c>
      <c r="Z18" s="246"/>
      <c r="AA18" s="246"/>
      <c r="AB18" s="246"/>
      <c r="AC18" s="245"/>
      <c r="AD18" s="245"/>
      <c r="AE18" s="245"/>
      <c r="AF18" s="246">
        <f t="shared" si="0"/>
        <v>-20</v>
      </c>
      <c r="AG18" s="246"/>
      <c r="AH18" s="246"/>
      <c r="AI18" s="45"/>
      <c r="AJ18" s="246"/>
      <c r="AK18" s="246"/>
      <c r="AL18" s="246"/>
      <c r="AM18" s="246"/>
      <c r="AN18" s="246"/>
      <c r="AO18" s="45"/>
      <c r="AP18" s="45"/>
      <c r="AQ18" s="45"/>
      <c r="AR18" s="45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>
        <v>5</v>
      </c>
      <c r="BJ18" s="246"/>
      <c r="BK18" s="246"/>
      <c r="BL18" s="246"/>
      <c r="BM18" s="246">
        <v>1</v>
      </c>
      <c r="BN18" s="246"/>
      <c r="BO18" s="246">
        <v>1</v>
      </c>
      <c r="BP18" s="246"/>
      <c r="BQ18" s="246">
        <v>3</v>
      </c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>
        <f t="shared" si="2"/>
        <v>10</v>
      </c>
      <c r="CH18" s="246"/>
    </row>
    <row r="19" spans="2:86" ht="12">
      <c r="B19" s="246" t="s">
        <v>165</v>
      </c>
      <c r="C19" s="246"/>
      <c r="D19" s="246"/>
      <c r="E19" s="246"/>
      <c r="F19" s="246"/>
      <c r="G19" s="246" t="s">
        <v>528</v>
      </c>
      <c r="H19" s="246"/>
      <c r="I19" s="246"/>
      <c r="J19" s="246"/>
      <c r="K19" s="246"/>
      <c r="L19" s="246" t="s">
        <v>328</v>
      </c>
      <c r="M19" s="246"/>
      <c r="N19" s="246"/>
      <c r="O19" s="246"/>
      <c r="P19" s="246"/>
      <c r="Q19" s="246"/>
      <c r="R19" s="245"/>
      <c r="S19" s="245"/>
      <c r="T19" s="245"/>
      <c r="U19" s="246">
        <f>INT((AS19*Basics!$N$11+AU19*Basics!$N$12+AW19*Basics!$N$13+AY19*Basics!$N$14+BA19*Basics!$N$15+BC19*Basics!$N$16+BE19*Basics!$N$17+BG19*Basics!$N$19+BI19*Basics!$N$20+BK19*Basics!$N$21+BM19*Basics!$N$22+BO19*Basics!$N$23+BQ19*Basics!$N$24+BS19*Basics!$N$25+BU19*Basics!$N$27+BW19*Basics!$N$28+BY19*Basics!$N$29+CA19*Basics!$N$30+CC19*Basics!$N$31+CE19*Basics!$N$32)/CG19)</f>
        <v>0</v>
      </c>
      <c r="V19" s="246"/>
      <c r="W19" s="246"/>
      <c r="X19" s="246"/>
      <c r="Y19" s="246">
        <f>IF(R19&gt;20,R19+60,LOOKUP(R19,Data!C$3:C$23,Data!D$3:D$23))</f>
        <v>-20</v>
      </c>
      <c r="Z19" s="246"/>
      <c r="AA19" s="246"/>
      <c r="AB19" s="246"/>
      <c r="AC19" s="245"/>
      <c r="AD19" s="245"/>
      <c r="AE19" s="245"/>
      <c r="AF19" s="246">
        <f aca="true" t="shared" si="3" ref="AF19:AF26">U19+Y19+AC19</f>
        <v>-20</v>
      </c>
      <c r="AG19" s="246"/>
      <c r="AH19" s="246"/>
      <c r="AI19" s="45"/>
      <c r="AJ19" s="246"/>
      <c r="AK19" s="246"/>
      <c r="AL19" s="246"/>
      <c r="AM19" s="246"/>
      <c r="AN19" s="246"/>
      <c r="AO19" s="45"/>
      <c r="AP19" s="45"/>
      <c r="AQ19" s="45"/>
      <c r="AR19" s="45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>
        <v>5</v>
      </c>
      <c r="BL19" s="246"/>
      <c r="BM19" s="246">
        <v>1</v>
      </c>
      <c r="BN19" s="246"/>
      <c r="BO19" s="246">
        <v>1</v>
      </c>
      <c r="BP19" s="246"/>
      <c r="BQ19" s="246">
        <v>3</v>
      </c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>
        <f t="shared" si="2"/>
        <v>10</v>
      </c>
      <c r="CH19" s="246"/>
    </row>
    <row r="20" spans="2:86" ht="12">
      <c r="B20" s="196"/>
      <c r="C20" s="196"/>
      <c r="D20" s="196"/>
      <c r="E20" s="196"/>
      <c r="F20" s="196"/>
      <c r="G20" s="246" t="s">
        <v>151</v>
      </c>
      <c r="H20" s="246"/>
      <c r="I20" s="246"/>
      <c r="J20" s="246"/>
      <c r="K20" s="246"/>
      <c r="L20" s="246" t="s">
        <v>328</v>
      </c>
      <c r="M20" s="246"/>
      <c r="N20" s="246"/>
      <c r="O20" s="246"/>
      <c r="P20" s="246"/>
      <c r="Q20" s="246"/>
      <c r="R20" s="245"/>
      <c r="S20" s="245"/>
      <c r="T20" s="245"/>
      <c r="U20" s="246">
        <f>INT((AS20*Basics!$N$11+AU20*Basics!$N$12+AW20*Basics!$N$13+AY20*Basics!$N$14+BA20*Basics!$N$15+BC20*Basics!$N$16+BE20*Basics!$N$17+BG20*Basics!$N$19+BI20*Basics!$N$20+BK20*Basics!$N$21+BM20*Basics!$N$22+BO20*Basics!$N$23+BQ20*Basics!$N$24+BS20*Basics!$N$25+BU20*Basics!$N$27+BW20*Basics!$N$28+BY20*Basics!$N$29+CA20*Basics!$N$30+CC20*Basics!$N$31+CE20*Basics!$N$32)/CG20)</f>
        <v>0</v>
      </c>
      <c r="V20" s="246"/>
      <c r="W20" s="246"/>
      <c r="X20" s="246"/>
      <c r="Y20" s="246">
        <f>IF(R20&gt;20,R20+60,LOOKUP(R20,Data!C$3:C$23,Data!D$3:D$23))</f>
        <v>-20</v>
      </c>
      <c r="Z20" s="246"/>
      <c r="AA20" s="246"/>
      <c r="AB20" s="246"/>
      <c r="AC20" s="245"/>
      <c r="AD20" s="245"/>
      <c r="AE20" s="245"/>
      <c r="AF20" s="246">
        <f t="shared" si="3"/>
        <v>-20</v>
      </c>
      <c r="AG20" s="246"/>
      <c r="AH20" s="246"/>
      <c r="AI20" s="45"/>
      <c r="AJ20" s="246"/>
      <c r="AK20" s="246"/>
      <c r="AL20" s="246"/>
      <c r="AM20" s="246"/>
      <c r="AN20" s="246"/>
      <c r="AO20" s="45"/>
      <c r="AP20" s="45"/>
      <c r="AQ20" s="45"/>
      <c r="AR20" s="45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>
        <v>5</v>
      </c>
      <c r="BJ20" s="246"/>
      <c r="BK20" s="246"/>
      <c r="BL20" s="246"/>
      <c r="BM20" s="246">
        <v>1</v>
      </c>
      <c r="BN20" s="246"/>
      <c r="BO20" s="246">
        <v>1</v>
      </c>
      <c r="BP20" s="246"/>
      <c r="BQ20" s="246">
        <v>3</v>
      </c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>
        <f t="shared" si="2"/>
        <v>10</v>
      </c>
      <c r="CH20" s="246"/>
    </row>
    <row r="21" spans="2:86" ht="12">
      <c r="B21" s="246" t="s">
        <v>334</v>
      </c>
      <c r="C21" s="246"/>
      <c r="D21" s="246"/>
      <c r="E21" s="246"/>
      <c r="F21" s="246"/>
      <c r="G21" s="246" t="s">
        <v>528</v>
      </c>
      <c r="H21" s="246"/>
      <c r="I21" s="246"/>
      <c r="J21" s="246"/>
      <c r="K21" s="246"/>
      <c r="L21" s="246" t="s">
        <v>328</v>
      </c>
      <c r="M21" s="246"/>
      <c r="N21" s="246"/>
      <c r="O21" s="246"/>
      <c r="P21" s="246"/>
      <c r="Q21" s="246"/>
      <c r="R21" s="245"/>
      <c r="S21" s="245"/>
      <c r="T21" s="245"/>
      <c r="U21" s="246">
        <f>INT((AS21*Basics!$N$11+AU21*Basics!$N$12+AW21*Basics!$N$13+AY21*Basics!$N$14+BA21*Basics!$N$15+BC21*Basics!$N$16+BE21*Basics!$N$17+BG21*Basics!$N$19+BI21*Basics!$N$20+BK21*Basics!$N$21+BM21*Basics!$N$22+BO21*Basics!$N$23+BQ21*Basics!$N$24+BS21*Basics!$N$25+BU21*Basics!$N$27+BW21*Basics!$N$28+BY21*Basics!$N$29+CA21*Basics!$N$30+CC21*Basics!$N$31+CE21*Basics!$N$32)/CG21)</f>
        <v>0</v>
      </c>
      <c r="V21" s="246"/>
      <c r="W21" s="246"/>
      <c r="X21" s="246"/>
      <c r="Y21" s="246">
        <f>IF(R21&gt;20,R21+60,LOOKUP(R21,Data!C$3:C$23,Data!D$3:D$23))</f>
        <v>-20</v>
      </c>
      <c r="Z21" s="246"/>
      <c r="AA21" s="246"/>
      <c r="AB21" s="246"/>
      <c r="AC21" s="245"/>
      <c r="AD21" s="245"/>
      <c r="AE21" s="245"/>
      <c r="AF21" s="246">
        <f t="shared" si="3"/>
        <v>-20</v>
      </c>
      <c r="AG21" s="246"/>
      <c r="AH21" s="246"/>
      <c r="AI21" s="45"/>
      <c r="AJ21" s="246"/>
      <c r="AK21" s="246"/>
      <c r="AL21" s="246"/>
      <c r="AM21" s="246"/>
      <c r="AN21" s="246"/>
      <c r="AO21" s="45"/>
      <c r="AP21" s="45"/>
      <c r="AQ21" s="45"/>
      <c r="AR21" s="45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>
        <v>5</v>
      </c>
      <c r="BL21" s="246"/>
      <c r="BM21" s="246">
        <v>1</v>
      </c>
      <c r="BN21" s="246"/>
      <c r="BO21" s="246">
        <v>1</v>
      </c>
      <c r="BP21" s="246"/>
      <c r="BQ21" s="246">
        <v>3</v>
      </c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>
        <f t="shared" si="2"/>
        <v>10</v>
      </c>
      <c r="CH21" s="246"/>
    </row>
    <row r="22" spans="2:86" ht="12">
      <c r="B22" s="196"/>
      <c r="C22" s="196"/>
      <c r="D22" s="196"/>
      <c r="E22" s="196"/>
      <c r="F22" s="196"/>
      <c r="G22" s="246" t="s">
        <v>151</v>
      </c>
      <c r="H22" s="246"/>
      <c r="I22" s="246"/>
      <c r="J22" s="246"/>
      <c r="K22" s="246"/>
      <c r="L22" s="246" t="s">
        <v>328</v>
      </c>
      <c r="M22" s="246"/>
      <c r="N22" s="246"/>
      <c r="O22" s="246"/>
      <c r="P22" s="246"/>
      <c r="Q22" s="246"/>
      <c r="R22" s="245"/>
      <c r="S22" s="245"/>
      <c r="T22" s="245"/>
      <c r="U22" s="246">
        <f>INT((AS22*Basics!$N$11+AU22*Basics!$N$12+AW22*Basics!$N$13+AY22*Basics!$N$14+BA22*Basics!$N$15+BC22*Basics!$N$16+BE22*Basics!$N$17+BG22*Basics!$N$19+BI22*Basics!$N$20+BK22*Basics!$N$21+BM22*Basics!$N$22+BO22*Basics!$N$23+BQ22*Basics!$N$24+BS22*Basics!$N$25+BU22*Basics!$N$27+BW22*Basics!$N$28+BY22*Basics!$N$29+CA22*Basics!$N$30+CC22*Basics!$N$31+CE22*Basics!$N$32)/CG22)</f>
        <v>0</v>
      </c>
      <c r="V22" s="246"/>
      <c r="W22" s="246"/>
      <c r="X22" s="246"/>
      <c r="Y22" s="246">
        <f>IF(R22&gt;20,R22+60,LOOKUP(R22,Data!C$3:C$23,Data!D$3:D$23))</f>
        <v>-20</v>
      </c>
      <c r="Z22" s="246"/>
      <c r="AA22" s="246"/>
      <c r="AB22" s="246"/>
      <c r="AC22" s="245"/>
      <c r="AD22" s="245"/>
      <c r="AE22" s="245"/>
      <c r="AF22" s="246">
        <f t="shared" si="3"/>
        <v>-20</v>
      </c>
      <c r="AG22" s="246"/>
      <c r="AH22" s="246"/>
      <c r="AI22" s="45"/>
      <c r="AJ22" s="246"/>
      <c r="AK22" s="246"/>
      <c r="AL22" s="246"/>
      <c r="AM22" s="246"/>
      <c r="AN22" s="246"/>
      <c r="AO22" s="45"/>
      <c r="AP22" s="45"/>
      <c r="AQ22" s="45"/>
      <c r="AR22" s="45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>
        <v>5</v>
      </c>
      <c r="BJ22" s="246"/>
      <c r="BK22" s="246"/>
      <c r="BL22" s="246"/>
      <c r="BM22" s="246">
        <v>1</v>
      </c>
      <c r="BN22" s="246"/>
      <c r="BO22" s="246">
        <v>1</v>
      </c>
      <c r="BP22" s="246"/>
      <c r="BQ22" s="246">
        <v>3</v>
      </c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>
        <f t="shared" si="2"/>
        <v>10</v>
      </c>
      <c r="CH22" s="246"/>
    </row>
    <row r="23" spans="2:86" ht="12">
      <c r="B23" s="246" t="s">
        <v>332</v>
      </c>
      <c r="C23" s="246"/>
      <c r="D23" s="246"/>
      <c r="E23" s="246"/>
      <c r="F23" s="246"/>
      <c r="G23" s="246" t="s">
        <v>528</v>
      </c>
      <c r="H23" s="246"/>
      <c r="I23" s="246"/>
      <c r="J23" s="246"/>
      <c r="K23" s="246"/>
      <c r="L23" s="246" t="s">
        <v>328</v>
      </c>
      <c r="M23" s="246"/>
      <c r="N23" s="246"/>
      <c r="O23" s="246"/>
      <c r="P23" s="246"/>
      <c r="Q23" s="246"/>
      <c r="R23" s="245"/>
      <c r="S23" s="245"/>
      <c r="T23" s="245"/>
      <c r="U23" s="246">
        <f>INT((AS23*Basics!$N$11+AU23*Basics!$N$12+AW23*Basics!$N$13+AY23*Basics!$N$14+BA23*Basics!$N$15+BC23*Basics!$N$16+BE23*Basics!$N$17+BG23*Basics!$N$19+BI23*Basics!$N$20+BK23*Basics!$N$21+BM23*Basics!$N$22+BO23*Basics!$N$23+BQ23*Basics!$N$24+BS23*Basics!$N$25+BU23*Basics!$N$27+BW23*Basics!$N$28+BY23*Basics!$N$29+CA23*Basics!$N$30+CC23*Basics!$N$31+CE23*Basics!$N$32)/CG23)</f>
        <v>0</v>
      </c>
      <c r="V23" s="246"/>
      <c r="W23" s="246"/>
      <c r="X23" s="246"/>
      <c r="Y23" s="246">
        <f>IF(R23&gt;20,R23+60,LOOKUP(R23,Data!C$3:C$23,Data!D$3:D$23))</f>
        <v>-20</v>
      </c>
      <c r="Z23" s="246"/>
      <c r="AA23" s="246"/>
      <c r="AB23" s="246"/>
      <c r="AC23" s="245"/>
      <c r="AD23" s="245"/>
      <c r="AE23" s="245"/>
      <c r="AF23" s="246">
        <f t="shared" si="3"/>
        <v>-20</v>
      </c>
      <c r="AG23" s="246"/>
      <c r="AH23" s="246"/>
      <c r="AI23" s="45"/>
      <c r="AJ23" s="246"/>
      <c r="AK23" s="246"/>
      <c r="AL23" s="246"/>
      <c r="AM23" s="246"/>
      <c r="AN23" s="246"/>
      <c r="AO23" s="45"/>
      <c r="AP23" s="45"/>
      <c r="AQ23" s="45"/>
      <c r="AR23" s="45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>
        <v>5</v>
      </c>
      <c r="BL23" s="246"/>
      <c r="BM23" s="246">
        <v>1</v>
      </c>
      <c r="BN23" s="246"/>
      <c r="BO23" s="246">
        <v>1</v>
      </c>
      <c r="BP23" s="246"/>
      <c r="BQ23" s="246">
        <v>3</v>
      </c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>
        <f t="shared" si="2"/>
        <v>10</v>
      </c>
      <c r="CH23" s="246"/>
    </row>
    <row r="24" spans="2:86" ht="12">
      <c r="B24" s="196"/>
      <c r="C24" s="196"/>
      <c r="D24" s="196"/>
      <c r="E24" s="196"/>
      <c r="F24" s="196"/>
      <c r="G24" s="246" t="s">
        <v>151</v>
      </c>
      <c r="H24" s="246"/>
      <c r="I24" s="246"/>
      <c r="J24" s="246"/>
      <c r="K24" s="246"/>
      <c r="L24" s="246" t="s">
        <v>328</v>
      </c>
      <c r="M24" s="246"/>
      <c r="N24" s="246"/>
      <c r="O24" s="246"/>
      <c r="P24" s="246"/>
      <c r="Q24" s="246"/>
      <c r="R24" s="245"/>
      <c r="S24" s="245"/>
      <c r="T24" s="245"/>
      <c r="U24" s="246">
        <f>INT((AS24*Basics!$N$11+AU24*Basics!$N$12+AW24*Basics!$N$13+AY24*Basics!$N$14+BA24*Basics!$N$15+BC24*Basics!$N$16+BE24*Basics!$N$17+BG24*Basics!$N$19+BI24*Basics!$N$20+BK24*Basics!$N$21+BM24*Basics!$N$22+BO24*Basics!$N$23+BQ24*Basics!$N$24+BS24*Basics!$N$25+BU24*Basics!$N$27+BW24*Basics!$N$28+BY24*Basics!$N$29+CA24*Basics!$N$30+CC24*Basics!$N$31+CE24*Basics!$N$32)/CG24)</f>
        <v>0</v>
      </c>
      <c r="V24" s="246"/>
      <c r="W24" s="246"/>
      <c r="X24" s="246"/>
      <c r="Y24" s="246">
        <f>IF(R24&gt;20,R24+60,LOOKUP(R24,Data!C$3:C$23,Data!D$3:D$23))</f>
        <v>-20</v>
      </c>
      <c r="Z24" s="246"/>
      <c r="AA24" s="246"/>
      <c r="AB24" s="246"/>
      <c r="AC24" s="245"/>
      <c r="AD24" s="245"/>
      <c r="AE24" s="245"/>
      <c r="AF24" s="246">
        <f t="shared" si="3"/>
        <v>-20</v>
      </c>
      <c r="AG24" s="246"/>
      <c r="AH24" s="246"/>
      <c r="AI24" s="45"/>
      <c r="AJ24" s="246"/>
      <c r="AK24" s="246"/>
      <c r="AL24" s="246"/>
      <c r="AM24" s="246"/>
      <c r="AN24" s="246"/>
      <c r="AO24" s="45"/>
      <c r="AP24" s="45"/>
      <c r="AQ24" s="45"/>
      <c r="AR24" s="45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>
        <v>5</v>
      </c>
      <c r="BJ24" s="246"/>
      <c r="BK24" s="246"/>
      <c r="BL24" s="246"/>
      <c r="BM24" s="246">
        <v>1</v>
      </c>
      <c r="BN24" s="246"/>
      <c r="BO24" s="246">
        <v>1</v>
      </c>
      <c r="BP24" s="246"/>
      <c r="BQ24" s="246">
        <v>3</v>
      </c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>
        <f t="shared" si="2"/>
        <v>10</v>
      </c>
      <c r="CH24" s="246"/>
    </row>
    <row r="25" spans="2:86" ht="12">
      <c r="B25" s="246" t="s">
        <v>496</v>
      </c>
      <c r="C25" s="246"/>
      <c r="D25" s="246"/>
      <c r="E25" s="246"/>
      <c r="F25" s="246"/>
      <c r="G25" s="246" t="s">
        <v>528</v>
      </c>
      <c r="H25" s="246"/>
      <c r="I25" s="246"/>
      <c r="J25" s="246"/>
      <c r="K25" s="246"/>
      <c r="L25" s="246" t="s">
        <v>328</v>
      </c>
      <c r="M25" s="246"/>
      <c r="N25" s="246"/>
      <c r="O25" s="246"/>
      <c r="P25" s="246"/>
      <c r="Q25" s="246"/>
      <c r="R25" s="245"/>
      <c r="S25" s="245"/>
      <c r="T25" s="245"/>
      <c r="U25" s="246">
        <f>INT((AS25*Basics!$N$11+AU25*Basics!$N$12+AW25*Basics!$N$13+AY25*Basics!$N$14+BA25*Basics!$N$15+BC25*Basics!$N$16+BE25*Basics!$N$17+BG25*Basics!$N$19+BI25*Basics!$N$20+BK25*Basics!$N$21+BM25*Basics!$N$22+BO25*Basics!$N$23+BQ25*Basics!$N$24+BS25*Basics!$N$25+BU25*Basics!$N$27+BW25*Basics!$N$28+BY25*Basics!$N$29+CA25*Basics!$N$30+CC25*Basics!$N$31+CE25*Basics!$N$32)/CG25)</f>
        <v>0</v>
      </c>
      <c r="V25" s="246"/>
      <c r="W25" s="246"/>
      <c r="X25" s="246"/>
      <c r="Y25" s="246">
        <f>IF(R25&gt;20,R25+60,LOOKUP(R25,Data!C$3:C$23,Data!D$3:D$23))</f>
        <v>-20</v>
      </c>
      <c r="Z25" s="246"/>
      <c r="AA25" s="246"/>
      <c r="AB25" s="246"/>
      <c r="AC25" s="245"/>
      <c r="AD25" s="245"/>
      <c r="AE25" s="245"/>
      <c r="AF25" s="246">
        <f t="shared" si="3"/>
        <v>-20</v>
      </c>
      <c r="AG25" s="246"/>
      <c r="AH25" s="246"/>
      <c r="AI25" s="45"/>
      <c r="AJ25" s="246"/>
      <c r="AK25" s="246"/>
      <c r="AL25" s="246"/>
      <c r="AM25" s="246"/>
      <c r="AN25" s="246"/>
      <c r="AO25" s="45"/>
      <c r="AP25" s="45"/>
      <c r="AQ25" s="45"/>
      <c r="AR25" s="45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>
        <v>5</v>
      </c>
      <c r="BL25" s="246"/>
      <c r="BM25" s="246">
        <v>1</v>
      </c>
      <c r="BN25" s="246"/>
      <c r="BO25" s="246">
        <v>1</v>
      </c>
      <c r="BP25" s="246"/>
      <c r="BQ25" s="246">
        <v>3</v>
      </c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>
        <f t="shared" si="2"/>
        <v>10</v>
      </c>
      <c r="CH25" s="246"/>
    </row>
    <row r="26" spans="2:86" ht="12">
      <c r="B26" s="196"/>
      <c r="C26" s="196"/>
      <c r="D26" s="196"/>
      <c r="E26" s="196"/>
      <c r="F26" s="196"/>
      <c r="G26" s="246" t="s">
        <v>151</v>
      </c>
      <c r="H26" s="246"/>
      <c r="I26" s="246"/>
      <c r="J26" s="246"/>
      <c r="K26" s="246"/>
      <c r="L26" s="246" t="s">
        <v>328</v>
      </c>
      <c r="M26" s="246"/>
      <c r="N26" s="246"/>
      <c r="O26" s="246"/>
      <c r="P26" s="246"/>
      <c r="Q26" s="246"/>
      <c r="R26" s="245"/>
      <c r="S26" s="245"/>
      <c r="T26" s="245"/>
      <c r="U26" s="246">
        <f>INT((AS26*Basics!$N$11+AU26*Basics!$N$12+AW26*Basics!$N$13+AY26*Basics!$N$14+BA26*Basics!$N$15+BC26*Basics!$N$16+BE26*Basics!$N$17+BG26*Basics!$N$19+BI26*Basics!$N$20+BK26*Basics!$N$21+BM26*Basics!$N$22+BO26*Basics!$N$23+BQ26*Basics!$N$24+BS26*Basics!$N$25+BU26*Basics!$N$27+BW26*Basics!$N$28+BY26*Basics!$N$29+CA26*Basics!$N$30+CC26*Basics!$N$31+CE26*Basics!$N$32)/CG26)</f>
        <v>0</v>
      </c>
      <c r="V26" s="246"/>
      <c r="W26" s="246"/>
      <c r="X26" s="246"/>
      <c r="Y26" s="246">
        <f>IF(R26&gt;20,R26+60,LOOKUP(R26,Data!C$3:C$23,Data!D$3:D$23))</f>
        <v>-20</v>
      </c>
      <c r="Z26" s="246"/>
      <c r="AA26" s="246"/>
      <c r="AB26" s="246"/>
      <c r="AC26" s="245"/>
      <c r="AD26" s="245"/>
      <c r="AE26" s="245"/>
      <c r="AF26" s="246">
        <f t="shared" si="3"/>
        <v>-20</v>
      </c>
      <c r="AG26" s="246"/>
      <c r="AH26" s="246"/>
      <c r="AI26" s="45"/>
      <c r="AJ26" s="246"/>
      <c r="AK26" s="246"/>
      <c r="AL26" s="246"/>
      <c r="AM26" s="246"/>
      <c r="AN26" s="246"/>
      <c r="AO26" s="45"/>
      <c r="AP26" s="45"/>
      <c r="AQ26" s="45"/>
      <c r="AR26" s="45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>
        <v>5</v>
      </c>
      <c r="BJ26" s="246"/>
      <c r="BK26" s="246"/>
      <c r="BL26" s="246"/>
      <c r="BM26" s="246">
        <v>1</v>
      </c>
      <c r="BN26" s="246"/>
      <c r="BO26" s="246">
        <v>1</v>
      </c>
      <c r="BP26" s="246"/>
      <c r="BQ26" s="246">
        <v>3</v>
      </c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>
        <f t="shared" si="2"/>
        <v>10</v>
      </c>
      <c r="CH26" s="246"/>
    </row>
    <row r="28" spans="2:86" ht="12">
      <c r="B28" s="196" t="s">
        <v>50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52"/>
      <c r="AJ28" s="250"/>
      <c r="AK28" s="250"/>
      <c r="AL28" s="250"/>
      <c r="AM28" s="250"/>
      <c r="AN28" s="250"/>
      <c r="AO28" s="52"/>
      <c r="AP28" s="52"/>
      <c r="AQ28" s="52"/>
      <c r="AR28" s="52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</row>
    <row r="29" spans="2:86" ht="12">
      <c r="B29" s="246" t="s">
        <v>329</v>
      </c>
      <c r="C29" s="246"/>
      <c r="D29" s="246"/>
      <c r="E29" s="246"/>
      <c r="F29" s="246"/>
      <c r="G29" s="246" t="s">
        <v>528</v>
      </c>
      <c r="H29" s="246"/>
      <c r="I29" s="246"/>
      <c r="J29" s="246"/>
      <c r="K29" s="246"/>
      <c r="L29" s="246" t="s">
        <v>328</v>
      </c>
      <c r="M29" s="246"/>
      <c r="N29" s="246"/>
      <c r="O29" s="246"/>
      <c r="P29" s="246"/>
      <c r="Q29" s="246"/>
      <c r="R29" s="245"/>
      <c r="S29" s="245"/>
      <c r="T29" s="245"/>
      <c r="U29" s="246">
        <f>INT((AS29*Basics!$N$11+AU29*Basics!$N$12+AW29*Basics!$N$13+AY29*Basics!$N$14+BA29*Basics!$N$15+BC29*Basics!$N$16+BE29*Basics!$N$17+BG29*Basics!$N$19+BI29*Basics!$N$20+BK29*Basics!$N$21+BM29*Basics!$N$22+BO29*Basics!$N$23+BQ29*Basics!$N$24+BS29*Basics!$N$25+BU29*Basics!$N$27+BW29*Basics!$N$28+BY29*Basics!$N$29+CA29*Basics!$N$30+CC29*Basics!$N$31+CE29*Basics!$N$32)/CG29)</f>
        <v>0</v>
      </c>
      <c r="V29" s="246"/>
      <c r="W29" s="246"/>
      <c r="X29" s="246"/>
      <c r="Y29" s="246">
        <f>IF(R29&gt;20,R29+60,LOOKUP(R29,Data!C$3:C$23,Data!D$3:D$23))</f>
        <v>-20</v>
      </c>
      <c r="Z29" s="246"/>
      <c r="AA29" s="246"/>
      <c r="AB29" s="246"/>
      <c r="AC29" s="245"/>
      <c r="AD29" s="245"/>
      <c r="AE29" s="245"/>
      <c r="AF29" s="246">
        <f aca="true" t="shared" si="4" ref="AF29:AF38">U29+Y29+AC29</f>
        <v>-20</v>
      </c>
      <c r="AG29" s="246"/>
      <c r="AH29" s="246"/>
      <c r="AI29" s="51"/>
      <c r="AJ29" s="246"/>
      <c r="AK29" s="246"/>
      <c r="AL29" s="246"/>
      <c r="AM29" s="246"/>
      <c r="AN29" s="246"/>
      <c r="AO29" s="51"/>
      <c r="AP29" s="51"/>
      <c r="AQ29" s="51"/>
      <c r="AR29" s="51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>
        <v>5</v>
      </c>
      <c r="BL29" s="246"/>
      <c r="BM29" s="246">
        <v>1</v>
      </c>
      <c r="BN29" s="246"/>
      <c r="BO29" s="246">
        <v>1</v>
      </c>
      <c r="BP29" s="246"/>
      <c r="BQ29" s="246">
        <v>3</v>
      </c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>
        <f aca="true" t="shared" si="5" ref="CG29:CG38">SUM(AS29:CF29)</f>
        <v>10</v>
      </c>
      <c r="CH29" s="246"/>
    </row>
    <row r="30" spans="2:86" ht="12">
      <c r="B30" s="196"/>
      <c r="C30" s="196"/>
      <c r="D30" s="196"/>
      <c r="E30" s="196"/>
      <c r="F30" s="196"/>
      <c r="G30" s="246" t="s">
        <v>151</v>
      </c>
      <c r="H30" s="246"/>
      <c r="I30" s="246"/>
      <c r="J30" s="246"/>
      <c r="K30" s="246"/>
      <c r="L30" s="246" t="s">
        <v>328</v>
      </c>
      <c r="M30" s="246"/>
      <c r="N30" s="246"/>
      <c r="O30" s="246"/>
      <c r="P30" s="246"/>
      <c r="Q30" s="246"/>
      <c r="R30" s="245"/>
      <c r="S30" s="245"/>
      <c r="T30" s="245"/>
      <c r="U30" s="246">
        <f>INT((AS30*Basics!$N$11+AU30*Basics!$N$12+AW30*Basics!$N$13+AY30*Basics!$N$14+BA30*Basics!$N$15+BC30*Basics!$N$16+BE30*Basics!$N$17+BG30*Basics!$N$19+BI30*Basics!$N$20+BK30*Basics!$N$21+BM30*Basics!$N$22+BO30*Basics!$N$23+BQ30*Basics!$N$24+BS30*Basics!$N$25+BU30*Basics!$N$27+BW30*Basics!$N$28+BY30*Basics!$N$29+CA30*Basics!$N$30+CC30*Basics!$N$31+CE30*Basics!$N$32)/CG30)</f>
        <v>0</v>
      </c>
      <c r="V30" s="246"/>
      <c r="W30" s="246"/>
      <c r="X30" s="246"/>
      <c r="Y30" s="246">
        <f>IF(R30&gt;20,R30+60,LOOKUP(R30,Data!C$3:C$23,Data!D$3:D$23))</f>
        <v>-20</v>
      </c>
      <c r="Z30" s="246"/>
      <c r="AA30" s="246"/>
      <c r="AB30" s="246"/>
      <c r="AC30" s="245"/>
      <c r="AD30" s="245"/>
      <c r="AE30" s="245"/>
      <c r="AF30" s="246">
        <f t="shared" si="4"/>
        <v>-20</v>
      </c>
      <c r="AG30" s="246"/>
      <c r="AH30" s="246"/>
      <c r="AI30" s="51"/>
      <c r="AJ30" s="246"/>
      <c r="AK30" s="246"/>
      <c r="AL30" s="246"/>
      <c r="AM30" s="246"/>
      <c r="AN30" s="246"/>
      <c r="AO30" s="51"/>
      <c r="AP30" s="51"/>
      <c r="AQ30" s="51"/>
      <c r="AR30" s="51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>
        <v>5</v>
      </c>
      <c r="BJ30" s="246"/>
      <c r="BK30" s="246"/>
      <c r="BL30" s="246"/>
      <c r="BM30" s="246">
        <v>1</v>
      </c>
      <c r="BN30" s="246"/>
      <c r="BO30" s="246">
        <v>1</v>
      </c>
      <c r="BP30" s="246"/>
      <c r="BQ30" s="246">
        <v>3</v>
      </c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>
        <f t="shared" si="5"/>
        <v>10</v>
      </c>
      <c r="CH30" s="246"/>
    </row>
    <row r="31" spans="2:86" ht="12">
      <c r="B31" s="246" t="s">
        <v>620</v>
      </c>
      <c r="C31" s="246"/>
      <c r="D31" s="246"/>
      <c r="E31" s="246"/>
      <c r="F31" s="246"/>
      <c r="G31" s="246" t="s">
        <v>528</v>
      </c>
      <c r="H31" s="246"/>
      <c r="I31" s="246"/>
      <c r="J31" s="246"/>
      <c r="K31" s="246"/>
      <c r="L31" s="246" t="s">
        <v>328</v>
      </c>
      <c r="M31" s="246"/>
      <c r="N31" s="246"/>
      <c r="O31" s="246"/>
      <c r="P31" s="246"/>
      <c r="Q31" s="246"/>
      <c r="R31" s="245"/>
      <c r="S31" s="245"/>
      <c r="T31" s="245"/>
      <c r="U31" s="246">
        <f>INT((AS31*Basics!$N$11+AU31*Basics!$N$12+AW31*Basics!$N$13+AY31*Basics!$N$14+BA31*Basics!$N$15+BC31*Basics!$N$16+BE31*Basics!$N$17+BG31*Basics!$N$19+BI31*Basics!$N$20+BK31*Basics!$N$21+BM31*Basics!$N$22+BO31*Basics!$N$23+BQ31*Basics!$N$24+BS31*Basics!$N$25+BU31*Basics!$N$27+BW31*Basics!$N$28+BY31*Basics!$N$29+CA31*Basics!$N$30+CC31*Basics!$N$31+CE31*Basics!$N$32)/CG31)</f>
        <v>0</v>
      </c>
      <c r="V31" s="246"/>
      <c r="W31" s="246"/>
      <c r="X31" s="246"/>
      <c r="Y31" s="246">
        <f>IF(R31&gt;20,R31+60,LOOKUP(R31,Data!C$3:C$23,Data!D$3:D$23))</f>
        <v>-20</v>
      </c>
      <c r="Z31" s="246"/>
      <c r="AA31" s="246"/>
      <c r="AB31" s="246"/>
      <c r="AC31" s="245"/>
      <c r="AD31" s="245"/>
      <c r="AE31" s="245"/>
      <c r="AF31" s="246">
        <f t="shared" si="4"/>
        <v>-20</v>
      </c>
      <c r="AG31" s="246"/>
      <c r="AH31" s="246"/>
      <c r="AI31" s="51"/>
      <c r="AJ31" s="246"/>
      <c r="AK31" s="246"/>
      <c r="AL31" s="246"/>
      <c r="AM31" s="246"/>
      <c r="AN31" s="246"/>
      <c r="AO31" s="51"/>
      <c r="AP31" s="51"/>
      <c r="AQ31" s="51"/>
      <c r="AR31" s="51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>
        <v>5</v>
      </c>
      <c r="BL31" s="246"/>
      <c r="BM31" s="246">
        <v>1</v>
      </c>
      <c r="BN31" s="246"/>
      <c r="BO31" s="246">
        <v>1</v>
      </c>
      <c r="BP31" s="246"/>
      <c r="BQ31" s="246">
        <v>3</v>
      </c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>
        <f t="shared" si="5"/>
        <v>10</v>
      </c>
      <c r="CH31" s="246"/>
    </row>
    <row r="32" spans="2:86" ht="12">
      <c r="B32" s="196"/>
      <c r="C32" s="196"/>
      <c r="D32" s="196"/>
      <c r="E32" s="196"/>
      <c r="F32" s="196"/>
      <c r="G32" s="246" t="s">
        <v>151</v>
      </c>
      <c r="H32" s="246"/>
      <c r="I32" s="246"/>
      <c r="J32" s="246"/>
      <c r="K32" s="246"/>
      <c r="L32" s="246" t="s">
        <v>328</v>
      </c>
      <c r="M32" s="246"/>
      <c r="N32" s="246"/>
      <c r="O32" s="246"/>
      <c r="P32" s="246"/>
      <c r="Q32" s="246"/>
      <c r="R32" s="245"/>
      <c r="S32" s="245"/>
      <c r="T32" s="245"/>
      <c r="U32" s="246">
        <f>INT((AS32*Basics!$N$11+AU32*Basics!$N$12+AW32*Basics!$N$13+AY32*Basics!$N$14+BA32*Basics!$N$15+BC32*Basics!$N$16+BE32*Basics!$N$17+BG32*Basics!$N$19+BI32*Basics!$N$20+BK32*Basics!$N$21+BM32*Basics!$N$22+BO32*Basics!$N$23+BQ32*Basics!$N$24+BS32*Basics!$N$25+BU32*Basics!$N$27+BW32*Basics!$N$28+BY32*Basics!$N$29+CA32*Basics!$N$30+CC32*Basics!$N$31+CE32*Basics!$N$32)/CG32)</f>
        <v>0</v>
      </c>
      <c r="V32" s="246"/>
      <c r="W32" s="246"/>
      <c r="X32" s="246"/>
      <c r="Y32" s="246">
        <f>IF(R32&gt;20,R32+60,LOOKUP(R32,Data!C$3:C$23,Data!D$3:D$23))</f>
        <v>-20</v>
      </c>
      <c r="Z32" s="246"/>
      <c r="AA32" s="246"/>
      <c r="AB32" s="246"/>
      <c r="AC32" s="245"/>
      <c r="AD32" s="245"/>
      <c r="AE32" s="245"/>
      <c r="AF32" s="246">
        <f t="shared" si="4"/>
        <v>-20</v>
      </c>
      <c r="AG32" s="246"/>
      <c r="AH32" s="246"/>
      <c r="AI32" s="51"/>
      <c r="AJ32" s="246"/>
      <c r="AK32" s="246"/>
      <c r="AL32" s="246"/>
      <c r="AM32" s="246"/>
      <c r="AN32" s="246"/>
      <c r="AO32" s="51"/>
      <c r="AP32" s="51"/>
      <c r="AQ32" s="51"/>
      <c r="AR32" s="51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>
        <v>5</v>
      </c>
      <c r="BJ32" s="246"/>
      <c r="BK32" s="246"/>
      <c r="BL32" s="246"/>
      <c r="BM32" s="246">
        <v>1</v>
      </c>
      <c r="BN32" s="246"/>
      <c r="BO32" s="246">
        <v>1</v>
      </c>
      <c r="BP32" s="246"/>
      <c r="BQ32" s="246">
        <v>3</v>
      </c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>
        <f t="shared" si="5"/>
        <v>10</v>
      </c>
      <c r="CH32" s="246"/>
    </row>
    <row r="33" spans="2:86" ht="12">
      <c r="B33" s="246" t="s">
        <v>621</v>
      </c>
      <c r="C33" s="246"/>
      <c r="D33" s="246"/>
      <c r="E33" s="246"/>
      <c r="F33" s="246"/>
      <c r="G33" s="246" t="s">
        <v>528</v>
      </c>
      <c r="H33" s="246"/>
      <c r="I33" s="246"/>
      <c r="J33" s="246"/>
      <c r="K33" s="246"/>
      <c r="L33" s="246" t="s">
        <v>328</v>
      </c>
      <c r="M33" s="246"/>
      <c r="N33" s="246"/>
      <c r="O33" s="246"/>
      <c r="P33" s="246"/>
      <c r="Q33" s="246"/>
      <c r="R33" s="245"/>
      <c r="S33" s="245"/>
      <c r="T33" s="245"/>
      <c r="U33" s="246">
        <f>INT((AS33*Basics!$N$11+AU33*Basics!$N$12+AW33*Basics!$N$13+AY33*Basics!$N$14+BA33*Basics!$N$15+BC33*Basics!$N$16+BE33*Basics!$N$17+BG33*Basics!$N$19+BI33*Basics!$N$20+BK33*Basics!$N$21+BM33*Basics!$N$22+BO33*Basics!$N$23+BQ33*Basics!$N$24+BS33*Basics!$N$25+BU33*Basics!$N$27+BW33*Basics!$N$28+BY33*Basics!$N$29+CA33*Basics!$N$30+CC33*Basics!$N$31+CE33*Basics!$N$32)/CG33)</f>
        <v>0</v>
      </c>
      <c r="V33" s="246"/>
      <c r="W33" s="246"/>
      <c r="X33" s="246"/>
      <c r="Y33" s="246">
        <f>IF(R33&gt;20,R33+60,LOOKUP(R33,Data!C$3:C$23,Data!D$3:D$23))</f>
        <v>-20</v>
      </c>
      <c r="Z33" s="246"/>
      <c r="AA33" s="246"/>
      <c r="AB33" s="246"/>
      <c r="AC33" s="245"/>
      <c r="AD33" s="245"/>
      <c r="AE33" s="245"/>
      <c r="AF33" s="246">
        <f t="shared" si="4"/>
        <v>-20</v>
      </c>
      <c r="AG33" s="246"/>
      <c r="AH33" s="246"/>
      <c r="AI33" s="51"/>
      <c r="AJ33" s="246"/>
      <c r="AK33" s="246"/>
      <c r="AL33" s="246"/>
      <c r="AM33" s="246"/>
      <c r="AN33" s="246"/>
      <c r="AO33" s="51"/>
      <c r="AP33" s="51"/>
      <c r="AQ33" s="51"/>
      <c r="AR33" s="51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>
        <v>5</v>
      </c>
      <c r="BL33" s="246"/>
      <c r="BM33" s="246">
        <v>1</v>
      </c>
      <c r="BN33" s="246"/>
      <c r="BO33" s="246">
        <v>1</v>
      </c>
      <c r="BP33" s="246"/>
      <c r="BQ33" s="246">
        <v>3</v>
      </c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>
        <f t="shared" si="5"/>
        <v>10</v>
      </c>
      <c r="CH33" s="246"/>
    </row>
    <row r="34" spans="2:86" ht="12">
      <c r="B34" s="196"/>
      <c r="C34" s="196"/>
      <c r="D34" s="196"/>
      <c r="E34" s="196"/>
      <c r="F34" s="196"/>
      <c r="G34" s="246" t="s">
        <v>151</v>
      </c>
      <c r="H34" s="246"/>
      <c r="I34" s="246"/>
      <c r="J34" s="246"/>
      <c r="K34" s="246"/>
      <c r="L34" s="246" t="s">
        <v>328</v>
      </c>
      <c r="M34" s="246"/>
      <c r="N34" s="246"/>
      <c r="O34" s="246"/>
      <c r="P34" s="246"/>
      <c r="Q34" s="246"/>
      <c r="R34" s="245"/>
      <c r="S34" s="245"/>
      <c r="T34" s="245"/>
      <c r="U34" s="246">
        <f>INT((AS34*Basics!$N$11+AU34*Basics!$N$12+AW34*Basics!$N$13+AY34*Basics!$N$14+BA34*Basics!$N$15+BC34*Basics!$N$16+BE34*Basics!$N$17+BG34*Basics!$N$19+BI34*Basics!$N$20+BK34*Basics!$N$21+BM34*Basics!$N$22+BO34*Basics!$N$23+BQ34*Basics!$N$24+BS34*Basics!$N$25+BU34*Basics!$N$27+BW34*Basics!$N$28+BY34*Basics!$N$29+CA34*Basics!$N$30+CC34*Basics!$N$31+CE34*Basics!$N$32)/CG34)</f>
        <v>0</v>
      </c>
      <c r="V34" s="246"/>
      <c r="W34" s="246"/>
      <c r="X34" s="246"/>
      <c r="Y34" s="246">
        <f>IF(R34&gt;20,R34+60,LOOKUP(R34,Data!C$3:C$23,Data!D$3:D$23))</f>
        <v>-20</v>
      </c>
      <c r="Z34" s="246"/>
      <c r="AA34" s="246"/>
      <c r="AB34" s="246"/>
      <c r="AC34" s="245"/>
      <c r="AD34" s="245"/>
      <c r="AE34" s="245"/>
      <c r="AF34" s="246">
        <f t="shared" si="4"/>
        <v>-20</v>
      </c>
      <c r="AG34" s="246"/>
      <c r="AH34" s="246"/>
      <c r="AI34" s="51"/>
      <c r="AJ34" s="246"/>
      <c r="AK34" s="246"/>
      <c r="AL34" s="246"/>
      <c r="AM34" s="246"/>
      <c r="AN34" s="246"/>
      <c r="AO34" s="51"/>
      <c r="AP34" s="51"/>
      <c r="AQ34" s="51"/>
      <c r="AR34" s="51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>
        <v>5</v>
      </c>
      <c r="BJ34" s="246"/>
      <c r="BK34" s="246"/>
      <c r="BL34" s="246"/>
      <c r="BM34" s="246">
        <v>1</v>
      </c>
      <c r="BN34" s="246"/>
      <c r="BO34" s="246">
        <v>1</v>
      </c>
      <c r="BP34" s="246"/>
      <c r="BQ34" s="246">
        <v>3</v>
      </c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>
        <f t="shared" si="5"/>
        <v>10</v>
      </c>
      <c r="CH34" s="246"/>
    </row>
    <row r="35" spans="2:86" ht="12">
      <c r="B35" s="246" t="s">
        <v>622</v>
      </c>
      <c r="C35" s="246"/>
      <c r="D35" s="246"/>
      <c r="E35" s="246"/>
      <c r="F35" s="246"/>
      <c r="G35" s="246" t="s">
        <v>528</v>
      </c>
      <c r="H35" s="246"/>
      <c r="I35" s="246"/>
      <c r="J35" s="246"/>
      <c r="K35" s="246"/>
      <c r="L35" s="246" t="s">
        <v>328</v>
      </c>
      <c r="M35" s="246"/>
      <c r="N35" s="246"/>
      <c r="O35" s="246"/>
      <c r="P35" s="246"/>
      <c r="Q35" s="246"/>
      <c r="R35" s="245"/>
      <c r="S35" s="245"/>
      <c r="T35" s="245"/>
      <c r="U35" s="246">
        <f>INT((AS35*Basics!$N$11+AU35*Basics!$N$12+AW35*Basics!$N$13+AY35*Basics!$N$14+BA35*Basics!$N$15+BC35*Basics!$N$16+BE35*Basics!$N$17+BG35*Basics!$N$19+BI35*Basics!$N$20+BK35*Basics!$N$21+BM35*Basics!$N$22+BO35*Basics!$N$23+BQ35*Basics!$N$24+BS35*Basics!$N$25+BU35*Basics!$N$27+BW35*Basics!$N$28+BY35*Basics!$N$29+CA35*Basics!$N$30+CC35*Basics!$N$31+CE35*Basics!$N$32)/CG35)</f>
        <v>0</v>
      </c>
      <c r="V35" s="246"/>
      <c r="W35" s="246"/>
      <c r="X35" s="246"/>
      <c r="Y35" s="246">
        <f>IF(R35&gt;20,R35+60,LOOKUP(R35,Data!C$3:C$23,Data!D$3:D$23))</f>
        <v>-20</v>
      </c>
      <c r="Z35" s="246"/>
      <c r="AA35" s="246"/>
      <c r="AB35" s="246"/>
      <c r="AC35" s="245"/>
      <c r="AD35" s="245"/>
      <c r="AE35" s="245"/>
      <c r="AF35" s="246">
        <f t="shared" si="4"/>
        <v>-20</v>
      </c>
      <c r="AG35" s="246"/>
      <c r="AH35" s="246"/>
      <c r="AI35" s="51"/>
      <c r="AJ35" s="246"/>
      <c r="AK35" s="246"/>
      <c r="AL35" s="246"/>
      <c r="AM35" s="246"/>
      <c r="AN35" s="246"/>
      <c r="AO35" s="51"/>
      <c r="AP35" s="51"/>
      <c r="AQ35" s="51"/>
      <c r="AR35" s="51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>
        <v>5</v>
      </c>
      <c r="BL35" s="246"/>
      <c r="BM35" s="246">
        <v>1</v>
      </c>
      <c r="BN35" s="246"/>
      <c r="BO35" s="246">
        <v>1</v>
      </c>
      <c r="BP35" s="246"/>
      <c r="BQ35" s="246">
        <v>3</v>
      </c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>
        <f t="shared" si="5"/>
        <v>10</v>
      </c>
      <c r="CH35" s="246"/>
    </row>
    <row r="36" spans="2:86" ht="12">
      <c r="B36" s="196"/>
      <c r="C36" s="196"/>
      <c r="D36" s="196"/>
      <c r="E36" s="196"/>
      <c r="F36" s="196"/>
      <c r="G36" s="246" t="s">
        <v>151</v>
      </c>
      <c r="H36" s="246"/>
      <c r="I36" s="246"/>
      <c r="J36" s="246"/>
      <c r="K36" s="246"/>
      <c r="L36" s="246" t="s">
        <v>328</v>
      </c>
      <c r="M36" s="246"/>
      <c r="N36" s="246"/>
      <c r="O36" s="246"/>
      <c r="P36" s="246"/>
      <c r="Q36" s="246"/>
      <c r="R36" s="245"/>
      <c r="S36" s="245"/>
      <c r="T36" s="245"/>
      <c r="U36" s="246">
        <f>INT((AS36*Basics!$N$11+AU36*Basics!$N$12+AW36*Basics!$N$13+AY36*Basics!$N$14+BA36*Basics!$N$15+BC36*Basics!$N$16+BE36*Basics!$N$17+BG36*Basics!$N$19+BI36*Basics!$N$20+BK36*Basics!$N$21+BM36*Basics!$N$22+BO36*Basics!$N$23+BQ36*Basics!$N$24+BS36*Basics!$N$25+BU36*Basics!$N$27+BW36*Basics!$N$28+BY36*Basics!$N$29+CA36*Basics!$N$30+CC36*Basics!$N$31+CE36*Basics!$N$32)/CG36)</f>
        <v>0</v>
      </c>
      <c r="V36" s="246"/>
      <c r="W36" s="246"/>
      <c r="X36" s="246"/>
      <c r="Y36" s="246">
        <f>IF(R36&gt;20,R36+60,LOOKUP(R36,Data!C$3:C$23,Data!D$3:D$23))</f>
        <v>-20</v>
      </c>
      <c r="Z36" s="246"/>
      <c r="AA36" s="246"/>
      <c r="AB36" s="246"/>
      <c r="AC36" s="245"/>
      <c r="AD36" s="245"/>
      <c r="AE36" s="245"/>
      <c r="AF36" s="246">
        <f t="shared" si="4"/>
        <v>-20</v>
      </c>
      <c r="AG36" s="246"/>
      <c r="AH36" s="246"/>
      <c r="AI36" s="51"/>
      <c r="AJ36" s="246"/>
      <c r="AK36" s="246"/>
      <c r="AL36" s="246"/>
      <c r="AM36" s="246"/>
      <c r="AN36" s="246"/>
      <c r="AO36" s="51"/>
      <c r="AP36" s="51"/>
      <c r="AQ36" s="51"/>
      <c r="AR36" s="51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>
        <v>5</v>
      </c>
      <c r="BJ36" s="246"/>
      <c r="BK36" s="246"/>
      <c r="BL36" s="246"/>
      <c r="BM36" s="246">
        <v>1</v>
      </c>
      <c r="BN36" s="246"/>
      <c r="BO36" s="246">
        <v>1</v>
      </c>
      <c r="BP36" s="246"/>
      <c r="BQ36" s="246">
        <v>3</v>
      </c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>
        <f t="shared" si="5"/>
        <v>10</v>
      </c>
      <c r="CH36" s="246"/>
    </row>
    <row r="37" spans="2:86" ht="12">
      <c r="B37" s="246" t="s">
        <v>623</v>
      </c>
      <c r="C37" s="246"/>
      <c r="D37" s="246"/>
      <c r="E37" s="246"/>
      <c r="F37" s="246"/>
      <c r="G37" s="246" t="s">
        <v>528</v>
      </c>
      <c r="H37" s="246"/>
      <c r="I37" s="246"/>
      <c r="J37" s="246"/>
      <c r="K37" s="246"/>
      <c r="L37" s="246" t="s">
        <v>328</v>
      </c>
      <c r="M37" s="246"/>
      <c r="N37" s="246"/>
      <c r="O37" s="246"/>
      <c r="P37" s="246"/>
      <c r="Q37" s="246"/>
      <c r="R37" s="245"/>
      <c r="S37" s="245"/>
      <c r="T37" s="245"/>
      <c r="U37" s="246">
        <f>INT((AS37*Basics!$N$11+AU37*Basics!$N$12+AW37*Basics!$N$13+AY37*Basics!$N$14+BA37*Basics!$N$15+BC37*Basics!$N$16+BE37*Basics!$N$17+BG37*Basics!$N$19+BI37*Basics!$N$20+BK37*Basics!$N$21+BM37*Basics!$N$22+BO37*Basics!$N$23+BQ37*Basics!$N$24+BS37*Basics!$N$25+BU37*Basics!$N$27+BW37*Basics!$N$28+BY37*Basics!$N$29+CA37*Basics!$N$30+CC37*Basics!$N$31+CE37*Basics!$N$32)/CG37)</f>
        <v>0</v>
      </c>
      <c r="V37" s="246"/>
      <c r="W37" s="246"/>
      <c r="X37" s="246"/>
      <c r="Y37" s="246">
        <f>IF(R37&gt;20,R37+60,LOOKUP(R37,Data!C$3:C$23,Data!D$3:D$23))</f>
        <v>-20</v>
      </c>
      <c r="Z37" s="246"/>
      <c r="AA37" s="246"/>
      <c r="AB37" s="246"/>
      <c r="AC37" s="245"/>
      <c r="AD37" s="245"/>
      <c r="AE37" s="245"/>
      <c r="AF37" s="246">
        <f t="shared" si="4"/>
        <v>-20</v>
      </c>
      <c r="AG37" s="246"/>
      <c r="AH37" s="246"/>
      <c r="AI37" s="51"/>
      <c r="AJ37" s="246"/>
      <c r="AK37" s="246"/>
      <c r="AL37" s="246"/>
      <c r="AM37" s="246"/>
      <c r="AN37" s="246"/>
      <c r="AO37" s="51"/>
      <c r="AP37" s="51"/>
      <c r="AQ37" s="51"/>
      <c r="AR37" s="51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>
        <v>5</v>
      </c>
      <c r="BL37" s="246"/>
      <c r="BM37" s="246">
        <v>1</v>
      </c>
      <c r="BN37" s="246"/>
      <c r="BO37" s="246">
        <v>1</v>
      </c>
      <c r="BP37" s="246"/>
      <c r="BQ37" s="246">
        <v>3</v>
      </c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>
        <f t="shared" si="5"/>
        <v>10</v>
      </c>
      <c r="CH37" s="246"/>
    </row>
    <row r="38" spans="2:86" ht="12">
      <c r="B38" s="196"/>
      <c r="C38" s="196"/>
      <c r="D38" s="196"/>
      <c r="E38" s="196"/>
      <c r="F38" s="196"/>
      <c r="G38" s="246" t="s">
        <v>151</v>
      </c>
      <c r="H38" s="246"/>
      <c r="I38" s="246"/>
      <c r="J38" s="246"/>
      <c r="K38" s="246"/>
      <c r="L38" s="246" t="s">
        <v>328</v>
      </c>
      <c r="M38" s="246"/>
      <c r="N38" s="246"/>
      <c r="O38" s="246"/>
      <c r="P38" s="246"/>
      <c r="Q38" s="246"/>
      <c r="R38" s="245"/>
      <c r="S38" s="245"/>
      <c r="T38" s="245"/>
      <c r="U38" s="246">
        <f>INT((AS38*Basics!$N$11+AU38*Basics!$N$12+AW38*Basics!$N$13+AY38*Basics!$N$14+BA38*Basics!$N$15+BC38*Basics!$N$16+BE38*Basics!$N$17+BG38*Basics!$N$19+BI38*Basics!$N$20+BK38*Basics!$N$21+BM38*Basics!$N$22+BO38*Basics!$N$23+BQ38*Basics!$N$24+BS38*Basics!$N$25+BU38*Basics!$N$27+BW38*Basics!$N$28+BY38*Basics!$N$29+CA38*Basics!$N$30+CC38*Basics!$N$31+CE38*Basics!$N$32)/CG38)</f>
        <v>0</v>
      </c>
      <c r="V38" s="246"/>
      <c r="W38" s="246"/>
      <c r="X38" s="246"/>
      <c r="Y38" s="246">
        <f>IF(R38&gt;20,R38+60,LOOKUP(R38,Data!C$3:C$23,Data!D$3:D$23))</f>
        <v>-20</v>
      </c>
      <c r="Z38" s="246"/>
      <c r="AA38" s="246"/>
      <c r="AB38" s="246"/>
      <c r="AC38" s="245"/>
      <c r="AD38" s="245"/>
      <c r="AE38" s="245"/>
      <c r="AF38" s="246">
        <f t="shared" si="4"/>
        <v>-20</v>
      </c>
      <c r="AG38" s="246"/>
      <c r="AH38" s="246"/>
      <c r="AI38" s="51"/>
      <c r="AJ38" s="246"/>
      <c r="AK38" s="246"/>
      <c r="AL38" s="246"/>
      <c r="AM38" s="246"/>
      <c r="AN38" s="246"/>
      <c r="AO38" s="51"/>
      <c r="AP38" s="51"/>
      <c r="AQ38" s="51"/>
      <c r="AR38" s="51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>
        <v>5</v>
      </c>
      <c r="BJ38" s="246"/>
      <c r="BK38" s="246"/>
      <c r="BL38" s="246"/>
      <c r="BM38" s="246">
        <v>1</v>
      </c>
      <c r="BN38" s="246"/>
      <c r="BO38" s="246">
        <v>1</v>
      </c>
      <c r="BP38" s="246"/>
      <c r="BQ38" s="246">
        <v>3</v>
      </c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>
        <f t="shared" si="5"/>
        <v>10</v>
      </c>
      <c r="CH38" s="246"/>
    </row>
    <row r="39" spans="2:86" ht="12">
      <c r="B39" s="246" t="s">
        <v>624</v>
      </c>
      <c r="C39" s="246"/>
      <c r="D39" s="246"/>
      <c r="E39" s="246"/>
      <c r="F39" s="246"/>
      <c r="G39" s="246" t="s">
        <v>528</v>
      </c>
      <c r="H39" s="246"/>
      <c r="I39" s="246"/>
      <c r="J39" s="246"/>
      <c r="K39" s="246"/>
      <c r="L39" s="246" t="s">
        <v>328</v>
      </c>
      <c r="M39" s="246"/>
      <c r="N39" s="246"/>
      <c r="O39" s="246"/>
      <c r="P39" s="246"/>
      <c r="Q39" s="246"/>
      <c r="R39" s="245"/>
      <c r="S39" s="245"/>
      <c r="T39" s="245"/>
      <c r="U39" s="246">
        <f>INT((AS39*Basics!$N$11+AU39*Basics!$N$12+AW39*Basics!$N$13+AY39*Basics!$N$14+BA39*Basics!$N$15+BC39*Basics!$N$16+BE39*Basics!$N$17+BG39*Basics!$N$19+BI39*Basics!$N$20+BK39*Basics!$N$21+BM39*Basics!$N$22+BO39*Basics!$N$23+BQ39*Basics!$N$24+BS39*Basics!$N$25+BU39*Basics!$N$27+BW39*Basics!$N$28+BY39*Basics!$N$29+CA39*Basics!$N$30+CC39*Basics!$N$31+CE39*Basics!$N$32)/CG39)</f>
        <v>0</v>
      </c>
      <c r="V39" s="246"/>
      <c r="W39" s="246"/>
      <c r="X39" s="246"/>
      <c r="Y39" s="246">
        <f>IF(R39&gt;20,R39+60,LOOKUP(R39,Data!C$3:C$23,Data!D$3:D$23))</f>
        <v>-20</v>
      </c>
      <c r="Z39" s="246"/>
      <c r="AA39" s="246"/>
      <c r="AB39" s="246"/>
      <c r="AC39" s="245"/>
      <c r="AD39" s="245"/>
      <c r="AE39" s="245"/>
      <c r="AF39" s="246">
        <f>U39+Y39+AC39</f>
        <v>-20</v>
      </c>
      <c r="AG39" s="246"/>
      <c r="AH39" s="246"/>
      <c r="AI39" s="51"/>
      <c r="AJ39" s="246"/>
      <c r="AK39" s="246"/>
      <c r="AL39" s="246"/>
      <c r="AM39" s="246"/>
      <c r="AN39" s="246"/>
      <c r="AO39" s="51"/>
      <c r="AP39" s="51"/>
      <c r="AQ39" s="51"/>
      <c r="AR39" s="51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>
        <v>5</v>
      </c>
      <c r="BL39" s="246"/>
      <c r="BM39" s="246">
        <v>1</v>
      </c>
      <c r="BN39" s="246"/>
      <c r="BO39" s="246">
        <v>1</v>
      </c>
      <c r="BP39" s="246"/>
      <c r="BQ39" s="246">
        <v>3</v>
      </c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>
        <f>SUM(AS39:CF39)</f>
        <v>10</v>
      </c>
      <c r="CH39" s="246"/>
    </row>
    <row r="40" spans="2:86" ht="12">
      <c r="B40" s="196"/>
      <c r="C40" s="196"/>
      <c r="D40" s="196"/>
      <c r="E40" s="196"/>
      <c r="F40" s="196"/>
      <c r="G40" s="246" t="s">
        <v>151</v>
      </c>
      <c r="H40" s="246"/>
      <c r="I40" s="246"/>
      <c r="J40" s="246"/>
      <c r="K40" s="246"/>
      <c r="L40" s="246" t="s">
        <v>328</v>
      </c>
      <c r="M40" s="246"/>
      <c r="N40" s="246"/>
      <c r="O40" s="246"/>
      <c r="P40" s="246"/>
      <c r="Q40" s="246"/>
      <c r="R40" s="245"/>
      <c r="S40" s="245"/>
      <c r="T40" s="245"/>
      <c r="U40" s="246">
        <f>INT((AS40*Basics!$N$11+AU40*Basics!$N$12+AW40*Basics!$N$13+AY40*Basics!$N$14+BA40*Basics!$N$15+BC40*Basics!$N$16+BE40*Basics!$N$17+BG40*Basics!$N$19+BI40*Basics!$N$20+BK40*Basics!$N$21+BM40*Basics!$N$22+BO40*Basics!$N$23+BQ40*Basics!$N$24+BS40*Basics!$N$25+BU40*Basics!$N$27+BW40*Basics!$N$28+BY40*Basics!$N$29+CA40*Basics!$N$30+CC40*Basics!$N$31+CE40*Basics!$N$32)/CG40)</f>
        <v>0</v>
      </c>
      <c r="V40" s="246"/>
      <c r="W40" s="246"/>
      <c r="X40" s="246"/>
      <c r="Y40" s="246">
        <f>IF(R40&gt;20,R40+60,LOOKUP(R40,Data!C$3:C$23,Data!D$3:D$23))</f>
        <v>-20</v>
      </c>
      <c r="Z40" s="246"/>
      <c r="AA40" s="246"/>
      <c r="AB40" s="246"/>
      <c r="AC40" s="245"/>
      <c r="AD40" s="245"/>
      <c r="AE40" s="245"/>
      <c r="AF40" s="246">
        <f>U40+Y40+AC40</f>
        <v>-20</v>
      </c>
      <c r="AG40" s="246"/>
      <c r="AH40" s="246"/>
      <c r="AI40" s="51"/>
      <c r="AJ40" s="246"/>
      <c r="AK40" s="246"/>
      <c r="AL40" s="246"/>
      <c r="AM40" s="246"/>
      <c r="AN40" s="246"/>
      <c r="AO40" s="51"/>
      <c r="AP40" s="51"/>
      <c r="AQ40" s="51"/>
      <c r="AR40" s="51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>
        <v>5</v>
      </c>
      <c r="BJ40" s="246"/>
      <c r="BK40" s="246"/>
      <c r="BL40" s="246"/>
      <c r="BM40" s="246">
        <v>1</v>
      </c>
      <c r="BN40" s="246"/>
      <c r="BO40" s="246">
        <v>1</v>
      </c>
      <c r="BP40" s="246"/>
      <c r="BQ40" s="246">
        <v>3</v>
      </c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>
        <f>SUM(AS40:CF40)</f>
        <v>10</v>
      </c>
      <c r="CH40" s="246"/>
    </row>
    <row r="41" spans="2:86" ht="12">
      <c r="B41" s="246" t="s">
        <v>625</v>
      </c>
      <c r="C41" s="246"/>
      <c r="D41" s="246"/>
      <c r="E41" s="246"/>
      <c r="F41" s="246"/>
      <c r="G41" s="246" t="s">
        <v>528</v>
      </c>
      <c r="H41" s="246"/>
      <c r="I41" s="246"/>
      <c r="J41" s="246"/>
      <c r="K41" s="246"/>
      <c r="L41" s="246" t="s">
        <v>328</v>
      </c>
      <c r="M41" s="246"/>
      <c r="N41" s="246"/>
      <c r="O41" s="246"/>
      <c r="P41" s="246"/>
      <c r="Q41" s="246"/>
      <c r="R41" s="245"/>
      <c r="S41" s="245"/>
      <c r="T41" s="245"/>
      <c r="U41" s="246">
        <f>INT((AS41*Basics!$N$11+AU41*Basics!$N$12+AW41*Basics!$N$13+AY41*Basics!$N$14+BA41*Basics!$N$15+BC41*Basics!$N$16+BE41*Basics!$N$17+BG41*Basics!$N$19+BI41*Basics!$N$20+BK41*Basics!$N$21+BM41*Basics!$N$22+BO41*Basics!$N$23+BQ41*Basics!$N$24+BS41*Basics!$N$25+BU41*Basics!$N$27+BW41*Basics!$N$28+BY41*Basics!$N$29+CA41*Basics!$N$30+CC41*Basics!$N$31+CE41*Basics!$N$32)/CG41)</f>
        <v>0</v>
      </c>
      <c r="V41" s="246"/>
      <c r="W41" s="246"/>
      <c r="X41" s="246"/>
      <c r="Y41" s="246">
        <f>IF(R41&gt;20,R41+60,LOOKUP(R41,Data!C$3:C$23,Data!D$3:D$23))</f>
        <v>-20</v>
      </c>
      <c r="Z41" s="246"/>
      <c r="AA41" s="246"/>
      <c r="AB41" s="246"/>
      <c r="AC41" s="245"/>
      <c r="AD41" s="245"/>
      <c r="AE41" s="245"/>
      <c r="AF41" s="246">
        <f>U41+Y41+AC41</f>
        <v>-20</v>
      </c>
      <c r="AG41" s="246"/>
      <c r="AH41" s="246"/>
      <c r="AI41" s="51"/>
      <c r="AJ41" s="246"/>
      <c r="AK41" s="246"/>
      <c r="AL41" s="246"/>
      <c r="AM41" s="246"/>
      <c r="AN41" s="246"/>
      <c r="AO41" s="51"/>
      <c r="AP41" s="51"/>
      <c r="AQ41" s="51"/>
      <c r="AR41" s="51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>
        <v>5</v>
      </c>
      <c r="BL41" s="246"/>
      <c r="BM41" s="246">
        <v>1</v>
      </c>
      <c r="BN41" s="246"/>
      <c r="BO41" s="246">
        <v>1</v>
      </c>
      <c r="BP41" s="246"/>
      <c r="BQ41" s="246">
        <v>3</v>
      </c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>
        <f>SUM(AS41:CF41)</f>
        <v>10</v>
      </c>
      <c r="CH41" s="246"/>
    </row>
    <row r="42" spans="2:86" ht="12">
      <c r="B42" s="196"/>
      <c r="C42" s="196"/>
      <c r="D42" s="196"/>
      <c r="E42" s="196"/>
      <c r="F42" s="196"/>
      <c r="G42" s="246" t="s">
        <v>151</v>
      </c>
      <c r="H42" s="246"/>
      <c r="I42" s="246"/>
      <c r="J42" s="246"/>
      <c r="K42" s="246"/>
      <c r="L42" s="246" t="s">
        <v>328</v>
      </c>
      <c r="M42" s="246"/>
      <c r="N42" s="246"/>
      <c r="O42" s="246"/>
      <c r="P42" s="246"/>
      <c r="Q42" s="246"/>
      <c r="R42" s="245"/>
      <c r="S42" s="245"/>
      <c r="T42" s="245"/>
      <c r="U42" s="246">
        <f>INT((AS42*Basics!$N$11+AU42*Basics!$N$12+AW42*Basics!$N$13+AY42*Basics!$N$14+BA42*Basics!$N$15+BC42*Basics!$N$16+BE42*Basics!$N$17+BG42*Basics!$N$19+BI42*Basics!$N$20+BK42*Basics!$N$21+BM42*Basics!$N$22+BO42*Basics!$N$23+BQ42*Basics!$N$24+BS42*Basics!$N$25+BU42*Basics!$N$27+BW42*Basics!$N$28+BY42*Basics!$N$29+CA42*Basics!$N$30+CC42*Basics!$N$31+CE42*Basics!$N$32)/CG42)</f>
        <v>0</v>
      </c>
      <c r="V42" s="246"/>
      <c r="W42" s="246"/>
      <c r="X42" s="246"/>
      <c r="Y42" s="246">
        <f>IF(R42&gt;20,R42+60,LOOKUP(R42,Data!C$3:C$23,Data!D$3:D$23))</f>
        <v>-20</v>
      </c>
      <c r="Z42" s="246"/>
      <c r="AA42" s="246"/>
      <c r="AB42" s="246"/>
      <c r="AC42" s="245"/>
      <c r="AD42" s="245"/>
      <c r="AE42" s="245"/>
      <c r="AF42" s="246">
        <f>U42+Y42+AC42</f>
        <v>-20</v>
      </c>
      <c r="AG42" s="246"/>
      <c r="AH42" s="246"/>
      <c r="AI42" s="51"/>
      <c r="AJ42" s="246"/>
      <c r="AK42" s="246"/>
      <c r="AL42" s="246"/>
      <c r="AM42" s="246"/>
      <c r="AN42" s="246"/>
      <c r="AO42" s="51"/>
      <c r="AP42" s="51"/>
      <c r="AQ42" s="51"/>
      <c r="AR42" s="51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>
        <v>5</v>
      </c>
      <c r="BJ42" s="246"/>
      <c r="BK42" s="246"/>
      <c r="BL42" s="246"/>
      <c r="BM42" s="246">
        <v>1</v>
      </c>
      <c r="BN42" s="246"/>
      <c r="BO42" s="246">
        <v>1</v>
      </c>
      <c r="BP42" s="246"/>
      <c r="BQ42" s="246">
        <v>3</v>
      </c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>
        <f>SUM(AS42:CF42)</f>
        <v>10</v>
      </c>
      <c r="CH42" s="246"/>
    </row>
    <row r="43" spans="2:86" ht="12">
      <c r="B43" s="246" t="s">
        <v>626</v>
      </c>
      <c r="C43" s="246"/>
      <c r="D43" s="246"/>
      <c r="E43" s="246"/>
      <c r="F43" s="246"/>
      <c r="G43" s="246" t="s">
        <v>528</v>
      </c>
      <c r="H43" s="246"/>
      <c r="I43" s="246"/>
      <c r="J43" s="246"/>
      <c r="K43" s="246"/>
      <c r="L43" s="246" t="s">
        <v>328</v>
      </c>
      <c r="M43" s="246"/>
      <c r="N43" s="246"/>
      <c r="O43" s="246"/>
      <c r="P43" s="246"/>
      <c r="Q43" s="246"/>
      <c r="R43" s="245"/>
      <c r="S43" s="245"/>
      <c r="T43" s="245"/>
      <c r="U43" s="246">
        <f>INT((AS43*Basics!$N$11+AU43*Basics!$N$12+AW43*Basics!$N$13+AY43*Basics!$N$14+BA43*Basics!$N$15+BC43*Basics!$N$16+BE43*Basics!$N$17+BG43*Basics!$N$19+BI43*Basics!$N$20+BK43*Basics!$N$21+BM43*Basics!$N$22+BO43*Basics!$N$23+BQ43*Basics!$N$24+BS43*Basics!$N$25+BU43*Basics!$N$27+BW43*Basics!$N$28+BY43*Basics!$N$29+CA43*Basics!$N$30+CC43*Basics!$N$31+CE43*Basics!$N$32)/CG43)</f>
        <v>0</v>
      </c>
      <c r="V43" s="246"/>
      <c r="W43" s="246"/>
      <c r="X43" s="246"/>
      <c r="Y43" s="246">
        <f>IF(R43&gt;20,R43+60,LOOKUP(R43,Data!C$3:C$23,Data!D$3:D$23))</f>
        <v>-20</v>
      </c>
      <c r="Z43" s="246"/>
      <c r="AA43" s="246"/>
      <c r="AB43" s="246"/>
      <c r="AC43" s="245"/>
      <c r="AD43" s="245"/>
      <c r="AE43" s="245"/>
      <c r="AF43" s="246">
        <f aca="true" t="shared" si="6" ref="AF43:AF48">U43+Y43+AC43</f>
        <v>-20</v>
      </c>
      <c r="AG43" s="246"/>
      <c r="AH43" s="246"/>
      <c r="AI43" s="51"/>
      <c r="AJ43" s="246"/>
      <c r="AK43" s="246"/>
      <c r="AL43" s="246"/>
      <c r="AM43" s="246"/>
      <c r="AN43" s="246"/>
      <c r="AO43" s="51"/>
      <c r="AP43" s="51"/>
      <c r="AQ43" s="51"/>
      <c r="AR43" s="51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>
        <v>5</v>
      </c>
      <c r="BL43" s="246"/>
      <c r="BM43" s="246">
        <v>1</v>
      </c>
      <c r="BN43" s="246"/>
      <c r="BO43" s="246">
        <v>1</v>
      </c>
      <c r="BP43" s="246"/>
      <c r="BQ43" s="246">
        <v>3</v>
      </c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>
        <f aca="true" t="shared" si="7" ref="CG43:CG48">SUM(AS43:CF43)</f>
        <v>10</v>
      </c>
      <c r="CH43" s="246"/>
    </row>
    <row r="44" spans="2:86" ht="12">
      <c r="B44" s="196"/>
      <c r="C44" s="196"/>
      <c r="D44" s="196"/>
      <c r="E44" s="196"/>
      <c r="F44" s="196"/>
      <c r="G44" s="246" t="s">
        <v>151</v>
      </c>
      <c r="H44" s="246"/>
      <c r="I44" s="246"/>
      <c r="J44" s="246"/>
      <c r="K44" s="246"/>
      <c r="L44" s="246" t="s">
        <v>328</v>
      </c>
      <c r="M44" s="246"/>
      <c r="N44" s="246"/>
      <c r="O44" s="246"/>
      <c r="P44" s="246"/>
      <c r="Q44" s="246"/>
      <c r="R44" s="245"/>
      <c r="S44" s="245"/>
      <c r="T44" s="245"/>
      <c r="U44" s="246">
        <f>INT((AS44*Basics!$N$11+AU44*Basics!$N$12+AW44*Basics!$N$13+AY44*Basics!$N$14+BA44*Basics!$N$15+BC44*Basics!$N$16+BE44*Basics!$N$17+BG44*Basics!$N$19+BI44*Basics!$N$20+BK44*Basics!$N$21+BM44*Basics!$N$22+BO44*Basics!$N$23+BQ44*Basics!$N$24+BS44*Basics!$N$25+BU44*Basics!$N$27+BW44*Basics!$N$28+BY44*Basics!$N$29+CA44*Basics!$N$30+CC44*Basics!$N$31+CE44*Basics!$N$32)/CG44)</f>
        <v>0</v>
      </c>
      <c r="V44" s="246"/>
      <c r="W44" s="246"/>
      <c r="X44" s="246"/>
      <c r="Y44" s="246">
        <f>IF(R44&gt;20,R44+60,LOOKUP(R44,Data!C$3:C$23,Data!D$3:D$23))</f>
        <v>-20</v>
      </c>
      <c r="Z44" s="246"/>
      <c r="AA44" s="246"/>
      <c r="AB44" s="246"/>
      <c r="AC44" s="245"/>
      <c r="AD44" s="245"/>
      <c r="AE44" s="245"/>
      <c r="AF44" s="246">
        <f t="shared" si="6"/>
        <v>-20</v>
      </c>
      <c r="AG44" s="246"/>
      <c r="AH44" s="246"/>
      <c r="AI44" s="51"/>
      <c r="AJ44" s="246"/>
      <c r="AK44" s="246"/>
      <c r="AL44" s="246"/>
      <c r="AM44" s="246"/>
      <c r="AN44" s="246"/>
      <c r="AO44" s="51"/>
      <c r="AP44" s="51"/>
      <c r="AQ44" s="51"/>
      <c r="AR44" s="51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>
        <v>5</v>
      </c>
      <c r="BJ44" s="246"/>
      <c r="BK44" s="246"/>
      <c r="BL44" s="246"/>
      <c r="BM44" s="246">
        <v>1</v>
      </c>
      <c r="BN44" s="246"/>
      <c r="BO44" s="246">
        <v>1</v>
      </c>
      <c r="BP44" s="246"/>
      <c r="BQ44" s="246">
        <v>3</v>
      </c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>
        <f t="shared" si="7"/>
        <v>10</v>
      </c>
      <c r="CH44" s="246"/>
    </row>
    <row r="45" spans="2:86" ht="12">
      <c r="B45" s="246" t="s">
        <v>217</v>
      </c>
      <c r="C45" s="246"/>
      <c r="D45" s="246"/>
      <c r="E45" s="246"/>
      <c r="F45" s="246"/>
      <c r="G45" s="246" t="s">
        <v>528</v>
      </c>
      <c r="H45" s="246"/>
      <c r="I45" s="246"/>
      <c r="J45" s="246"/>
      <c r="K45" s="246"/>
      <c r="L45" s="246" t="s">
        <v>328</v>
      </c>
      <c r="M45" s="246"/>
      <c r="N45" s="246"/>
      <c r="O45" s="246"/>
      <c r="P45" s="246"/>
      <c r="Q45" s="246"/>
      <c r="R45" s="245"/>
      <c r="S45" s="245"/>
      <c r="T45" s="245"/>
      <c r="U45" s="246">
        <f>INT((AS45*Basics!$N$11+AU45*Basics!$N$12+AW45*Basics!$N$13+AY45*Basics!$N$14+BA45*Basics!$N$15+BC45*Basics!$N$16+BE45*Basics!$N$17+BG45*Basics!$N$19+BI45*Basics!$N$20+BK45*Basics!$N$21+BM45*Basics!$N$22+BO45*Basics!$N$23+BQ45*Basics!$N$24+BS45*Basics!$N$25+BU45*Basics!$N$27+BW45*Basics!$N$28+BY45*Basics!$N$29+CA45*Basics!$N$30+CC45*Basics!$N$31+CE45*Basics!$N$32)/CG45)</f>
        <v>0</v>
      </c>
      <c r="V45" s="246"/>
      <c r="W45" s="246"/>
      <c r="X45" s="246"/>
      <c r="Y45" s="246">
        <f>IF(R45&gt;20,R45+60,LOOKUP(R45,Data!C$3:C$23,Data!D$3:D$23))</f>
        <v>-20</v>
      </c>
      <c r="Z45" s="246"/>
      <c r="AA45" s="246"/>
      <c r="AB45" s="246"/>
      <c r="AC45" s="245"/>
      <c r="AD45" s="245"/>
      <c r="AE45" s="245"/>
      <c r="AF45" s="246">
        <f t="shared" si="6"/>
        <v>-20</v>
      </c>
      <c r="AG45" s="246"/>
      <c r="AH45" s="246"/>
      <c r="AI45" s="51"/>
      <c r="AJ45" s="246"/>
      <c r="AK45" s="246"/>
      <c r="AL45" s="246"/>
      <c r="AM45" s="246"/>
      <c r="AN45" s="246"/>
      <c r="AO45" s="51"/>
      <c r="AP45" s="51"/>
      <c r="AQ45" s="51"/>
      <c r="AR45" s="51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>
        <v>5</v>
      </c>
      <c r="BL45" s="246"/>
      <c r="BM45" s="246">
        <v>1</v>
      </c>
      <c r="BN45" s="246"/>
      <c r="BO45" s="246">
        <v>1</v>
      </c>
      <c r="BP45" s="246"/>
      <c r="BQ45" s="246">
        <v>3</v>
      </c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>
        <f t="shared" si="7"/>
        <v>10</v>
      </c>
      <c r="CH45" s="246"/>
    </row>
    <row r="46" spans="2:86" ht="12">
      <c r="B46" s="196"/>
      <c r="C46" s="196"/>
      <c r="D46" s="196"/>
      <c r="E46" s="196"/>
      <c r="F46" s="196"/>
      <c r="G46" s="246" t="s">
        <v>151</v>
      </c>
      <c r="H46" s="246"/>
      <c r="I46" s="246"/>
      <c r="J46" s="246"/>
      <c r="K46" s="246"/>
      <c r="L46" s="246" t="s">
        <v>328</v>
      </c>
      <c r="M46" s="246"/>
      <c r="N46" s="246"/>
      <c r="O46" s="246"/>
      <c r="P46" s="246"/>
      <c r="Q46" s="246"/>
      <c r="R46" s="245"/>
      <c r="S46" s="245"/>
      <c r="T46" s="245"/>
      <c r="U46" s="246">
        <f>INT((AS46*Basics!$N$11+AU46*Basics!$N$12+AW46*Basics!$N$13+AY46*Basics!$N$14+BA46*Basics!$N$15+BC46*Basics!$N$16+BE46*Basics!$N$17+BG46*Basics!$N$19+BI46*Basics!$N$20+BK46*Basics!$N$21+BM46*Basics!$N$22+BO46*Basics!$N$23+BQ46*Basics!$N$24+BS46*Basics!$N$25+BU46*Basics!$N$27+BW46*Basics!$N$28+BY46*Basics!$N$29+CA46*Basics!$N$30+CC46*Basics!$N$31+CE46*Basics!$N$32)/CG46)</f>
        <v>0</v>
      </c>
      <c r="V46" s="246"/>
      <c r="W46" s="246"/>
      <c r="X46" s="246"/>
      <c r="Y46" s="246">
        <f>IF(R46&gt;20,R46+60,LOOKUP(R46,Data!C$3:C$23,Data!D$3:D$23))</f>
        <v>-20</v>
      </c>
      <c r="Z46" s="246"/>
      <c r="AA46" s="246"/>
      <c r="AB46" s="246"/>
      <c r="AC46" s="245"/>
      <c r="AD46" s="245"/>
      <c r="AE46" s="245"/>
      <c r="AF46" s="246">
        <f t="shared" si="6"/>
        <v>-20</v>
      </c>
      <c r="AG46" s="246"/>
      <c r="AH46" s="246"/>
      <c r="AI46" s="51"/>
      <c r="AJ46" s="246"/>
      <c r="AK46" s="246"/>
      <c r="AL46" s="246"/>
      <c r="AM46" s="246"/>
      <c r="AN46" s="246"/>
      <c r="AO46" s="51"/>
      <c r="AP46" s="51"/>
      <c r="AQ46" s="51"/>
      <c r="AR46" s="51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>
        <v>5</v>
      </c>
      <c r="BJ46" s="246"/>
      <c r="BK46" s="246"/>
      <c r="BL46" s="246"/>
      <c r="BM46" s="246">
        <v>1</v>
      </c>
      <c r="BN46" s="246"/>
      <c r="BO46" s="246">
        <v>1</v>
      </c>
      <c r="BP46" s="246"/>
      <c r="BQ46" s="246">
        <v>3</v>
      </c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>
        <f t="shared" si="7"/>
        <v>10</v>
      </c>
      <c r="CH46" s="246"/>
    </row>
    <row r="47" spans="2:86" ht="12">
      <c r="B47" s="246" t="s">
        <v>218</v>
      </c>
      <c r="C47" s="246"/>
      <c r="D47" s="246"/>
      <c r="E47" s="246"/>
      <c r="F47" s="246"/>
      <c r="G47" s="246" t="s">
        <v>528</v>
      </c>
      <c r="H47" s="246"/>
      <c r="I47" s="246"/>
      <c r="J47" s="246"/>
      <c r="K47" s="246"/>
      <c r="L47" s="246" t="s">
        <v>328</v>
      </c>
      <c r="M47" s="246"/>
      <c r="N47" s="246"/>
      <c r="O47" s="246"/>
      <c r="P47" s="246"/>
      <c r="Q47" s="246"/>
      <c r="R47" s="245"/>
      <c r="S47" s="245"/>
      <c r="T47" s="245"/>
      <c r="U47" s="246">
        <f>INT((AS47*Basics!$N$11+AU47*Basics!$N$12+AW47*Basics!$N$13+AY47*Basics!$N$14+BA47*Basics!$N$15+BC47*Basics!$N$16+BE47*Basics!$N$17+BG47*Basics!$N$19+BI47*Basics!$N$20+BK47*Basics!$N$21+BM47*Basics!$N$22+BO47*Basics!$N$23+BQ47*Basics!$N$24+BS47*Basics!$N$25+BU47*Basics!$N$27+BW47*Basics!$N$28+BY47*Basics!$N$29+CA47*Basics!$N$30+CC47*Basics!$N$31+CE47*Basics!$N$32)/CG47)</f>
        <v>0</v>
      </c>
      <c r="V47" s="246"/>
      <c r="W47" s="246"/>
      <c r="X47" s="246"/>
      <c r="Y47" s="246">
        <f>IF(R47&gt;20,R47+60,LOOKUP(R47,Data!C$3:C$23,Data!D$3:D$23))</f>
        <v>-20</v>
      </c>
      <c r="Z47" s="246"/>
      <c r="AA47" s="246"/>
      <c r="AB47" s="246"/>
      <c r="AC47" s="245"/>
      <c r="AD47" s="245"/>
      <c r="AE47" s="245"/>
      <c r="AF47" s="246">
        <f t="shared" si="6"/>
        <v>-20</v>
      </c>
      <c r="AG47" s="246"/>
      <c r="AH47" s="246"/>
      <c r="AI47" s="51"/>
      <c r="AJ47" s="246"/>
      <c r="AK47" s="246"/>
      <c r="AL47" s="246"/>
      <c r="AM47" s="246"/>
      <c r="AN47" s="246"/>
      <c r="AO47" s="51"/>
      <c r="AP47" s="51"/>
      <c r="AQ47" s="51"/>
      <c r="AR47" s="51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>
        <v>5</v>
      </c>
      <c r="BL47" s="246"/>
      <c r="BM47" s="246">
        <v>1</v>
      </c>
      <c r="BN47" s="246"/>
      <c r="BO47" s="246">
        <v>1</v>
      </c>
      <c r="BP47" s="246"/>
      <c r="BQ47" s="246">
        <v>3</v>
      </c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>
        <f t="shared" si="7"/>
        <v>10</v>
      </c>
      <c r="CH47" s="246"/>
    </row>
    <row r="48" spans="2:86" ht="12">
      <c r="B48" s="196"/>
      <c r="C48" s="196"/>
      <c r="D48" s="196"/>
      <c r="E48" s="196"/>
      <c r="F48" s="196"/>
      <c r="G48" s="246" t="s">
        <v>151</v>
      </c>
      <c r="H48" s="246"/>
      <c r="I48" s="246"/>
      <c r="J48" s="246"/>
      <c r="K48" s="246"/>
      <c r="L48" s="246" t="s">
        <v>328</v>
      </c>
      <c r="M48" s="246"/>
      <c r="N48" s="246"/>
      <c r="O48" s="246"/>
      <c r="P48" s="246"/>
      <c r="Q48" s="246"/>
      <c r="R48" s="245"/>
      <c r="S48" s="245"/>
      <c r="T48" s="245"/>
      <c r="U48" s="246">
        <f>INT((AS48*Basics!$N$11+AU48*Basics!$N$12+AW48*Basics!$N$13+AY48*Basics!$N$14+BA48*Basics!$N$15+BC48*Basics!$N$16+BE48*Basics!$N$17+BG48*Basics!$N$19+BI48*Basics!$N$20+BK48*Basics!$N$21+BM48*Basics!$N$22+BO48*Basics!$N$23+BQ48*Basics!$N$24+BS48*Basics!$N$25+BU48*Basics!$N$27+BW48*Basics!$N$28+BY48*Basics!$N$29+CA48*Basics!$N$30+CC48*Basics!$N$31+CE48*Basics!$N$32)/CG48)</f>
        <v>0</v>
      </c>
      <c r="V48" s="246"/>
      <c r="W48" s="246"/>
      <c r="X48" s="246"/>
      <c r="Y48" s="246">
        <f>IF(R48&gt;20,R48+60,LOOKUP(R48,Data!C$3:C$23,Data!D$3:D$23))</f>
        <v>-20</v>
      </c>
      <c r="Z48" s="246"/>
      <c r="AA48" s="246"/>
      <c r="AB48" s="246"/>
      <c r="AC48" s="245"/>
      <c r="AD48" s="245"/>
      <c r="AE48" s="245"/>
      <c r="AF48" s="246">
        <f t="shared" si="6"/>
        <v>-20</v>
      </c>
      <c r="AG48" s="246"/>
      <c r="AH48" s="246"/>
      <c r="AI48" s="51"/>
      <c r="AJ48" s="246"/>
      <c r="AK48" s="246"/>
      <c r="AL48" s="246"/>
      <c r="AM48" s="246"/>
      <c r="AN48" s="246"/>
      <c r="AO48" s="51"/>
      <c r="AP48" s="51"/>
      <c r="AQ48" s="51"/>
      <c r="AR48" s="51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>
        <v>5</v>
      </c>
      <c r="BJ48" s="246"/>
      <c r="BK48" s="246"/>
      <c r="BL48" s="246"/>
      <c r="BM48" s="246">
        <v>1</v>
      </c>
      <c r="BN48" s="246"/>
      <c r="BO48" s="246">
        <v>1</v>
      </c>
      <c r="BP48" s="246"/>
      <c r="BQ48" s="246">
        <v>3</v>
      </c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>
        <f t="shared" si="7"/>
        <v>10</v>
      </c>
      <c r="CH48" s="246"/>
    </row>
  </sheetData>
  <mergeCells count="1263"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F14:AH14"/>
    <mergeCell ref="AJ14:AK14"/>
    <mergeCell ref="AL14:AN14"/>
    <mergeCell ref="AS14:AT14"/>
    <mergeCell ref="AU14:AV14"/>
    <mergeCell ref="AW14:AX14"/>
    <mergeCell ref="G14:K14"/>
    <mergeCell ref="L14:Q14"/>
    <mergeCell ref="R14:T14"/>
    <mergeCell ref="U14:X14"/>
    <mergeCell ref="Y14:AB14"/>
    <mergeCell ref="AC14:AE14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BC13:BD13"/>
    <mergeCell ref="BE13:BF13"/>
    <mergeCell ref="BG13:BH13"/>
    <mergeCell ref="BI13:BJ13"/>
    <mergeCell ref="AF13:AH13"/>
    <mergeCell ref="AJ13:AK13"/>
    <mergeCell ref="AL13:AN13"/>
    <mergeCell ref="AS13:AT13"/>
    <mergeCell ref="AU13:AV13"/>
    <mergeCell ref="AW13:AX13"/>
    <mergeCell ref="CC12:CD12"/>
    <mergeCell ref="CE12:CF12"/>
    <mergeCell ref="CG12:CH12"/>
    <mergeCell ref="B13:F14"/>
    <mergeCell ref="G13:K13"/>
    <mergeCell ref="L13:Q13"/>
    <mergeCell ref="R13:T13"/>
    <mergeCell ref="U13:X13"/>
    <mergeCell ref="Y13:AB13"/>
    <mergeCell ref="AC13:AE13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CG11:CH11"/>
    <mergeCell ref="G12:K12"/>
    <mergeCell ref="L12:Q12"/>
    <mergeCell ref="R12:T12"/>
    <mergeCell ref="U12:X12"/>
    <mergeCell ref="Y12:AB12"/>
    <mergeCell ref="AC12:AE12"/>
    <mergeCell ref="AF12:AH12"/>
    <mergeCell ref="AJ12:AK12"/>
    <mergeCell ref="AL12:AN12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C11:AE11"/>
    <mergeCell ref="AF11:AH11"/>
    <mergeCell ref="AJ11:AK11"/>
    <mergeCell ref="AL11:AN11"/>
    <mergeCell ref="AS11:AT11"/>
    <mergeCell ref="AU11:AV11"/>
    <mergeCell ref="B11:F12"/>
    <mergeCell ref="G11:K11"/>
    <mergeCell ref="L11:Q11"/>
    <mergeCell ref="R11:T11"/>
    <mergeCell ref="U11:X11"/>
    <mergeCell ref="Y11:AB11"/>
    <mergeCell ref="AL2:AN3"/>
    <mergeCell ref="BC3:BD3"/>
    <mergeCell ref="AS1:CH1"/>
    <mergeCell ref="B2:K3"/>
    <mergeCell ref="L2:Q3"/>
    <mergeCell ref="R2:T3"/>
    <mergeCell ref="U2:X3"/>
    <mergeCell ref="Y2:AB3"/>
    <mergeCell ref="AC2:AE3"/>
    <mergeCell ref="AF2:AH3"/>
    <mergeCell ref="AJ2:AK3"/>
    <mergeCell ref="BO3:BP3"/>
    <mergeCell ref="AS2:BF2"/>
    <mergeCell ref="BG2:BT2"/>
    <mergeCell ref="BU2:CF2"/>
    <mergeCell ref="CG2:CH3"/>
    <mergeCell ref="AS3:AT3"/>
    <mergeCell ref="AU3:AV3"/>
    <mergeCell ref="AW3:AX3"/>
    <mergeCell ref="AY3:AZ3"/>
    <mergeCell ref="CA3:CB3"/>
    <mergeCell ref="BE3:BF3"/>
    <mergeCell ref="BG3:BH3"/>
    <mergeCell ref="BI3:BJ3"/>
    <mergeCell ref="BK3:BL3"/>
    <mergeCell ref="BQ3:BR3"/>
    <mergeCell ref="BM3:BN3"/>
    <mergeCell ref="CE3:CF3"/>
    <mergeCell ref="L5:Q5"/>
    <mergeCell ref="R5:T5"/>
    <mergeCell ref="U5:X5"/>
    <mergeCell ref="Y5:AB5"/>
    <mergeCell ref="AC5:AE5"/>
    <mergeCell ref="AF5:AH5"/>
    <mergeCell ref="AJ5:AK5"/>
    <mergeCell ref="BA3:BB3"/>
    <mergeCell ref="BY3:BZ3"/>
    <mergeCell ref="AL5:AN5"/>
    <mergeCell ref="AS5:AT5"/>
    <mergeCell ref="AU5:AV5"/>
    <mergeCell ref="AW5:AX5"/>
    <mergeCell ref="AY5:AZ5"/>
    <mergeCell ref="BA5:BB5"/>
    <mergeCell ref="BM5:BN5"/>
    <mergeCell ref="BS3:BT3"/>
    <mergeCell ref="BU3:BV3"/>
    <mergeCell ref="BW3:BX3"/>
    <mergeCell ref="BC5:BD5"/>
    <mergeCell ref="BE5:BF5"/>
    <mergeCell ref="AS4:CH4"/>
    <mergeCell ref="BS5:BT5"/>
    <mergeCell ref="CC3:CD3"/>
    <mergeCell ref="BI5:BJ5"/>
    <mergeCell ref="BK5:BL5"/>
    <mergeCell ref="CA5:CB5"/>
    <mergeCell ref="CC5:CD5"/>
    <mergeCell ref="CE5:CF5"/>
    <mergeCell ref="CG5:CH5"/>
    <mergeCell ref="BQ5:BR5"/>
    <mergeCell ref="BU5:BV5"/>
    <mergeCell ref="BW5:BX5"/>
    <mergeCell ref="BY5:BZ5"/>
    <mergeCell ref="L6:Q6"/>
    <mergeCell ref="R6:T6"/>
    <mergeCell ref="U6:X6"/>
    <mergeCell ref="Y6:AB6"/>
    <mergeCell ref="AC6:AE6"/>
    <mergeCell ref="BO5:BP5"/>
    <mergeCell ref="AF6:AH6"/>
    <mergeCell ref="AJ6:AK6"/>
    <mergeCell ref="AL6:AN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G5:K5"/>
    <mergeCell ref="G6:K6"/>
    <mergeCell ref="B5:F6"/>
    <mergeCell ref="B7:F8"/>
    <mergeCell ref="G7:K7"/>
    <mergeCell ref="L7:Q7"/>
    <mergeCell ref="R7:T7"/>
    <mergeCell ref="U7:X7"/>
    <mergeCell ref="Y7:AB7"/>
    <mergeCell ref="AC7:AE7"/>
    <mergeCell ref="AF7:AH7"/>
    <mergeCell ref="AJ7:AK7"/>
    <mergeCell ref="AL7:AN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G8:K8"/>
    <mergeCell ref="L8:Q8"/>
    <mergeCell ref="R8:T8"/>
    <mergeCell ref="U8:X8"/>
    <mergeCell ref="Y8:AB8"/>
    <mergeCell ref="AC8:AE8"/>
    <mergeCell ref="AF8:AH8"/>
    <mergeCell ref="AJ8:AK8"/>
    <mergeCell ref="AL8:AN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B9:F10"/>
    <mergeCell ref="G9:K9"/>
    <mergeCell ref="L9:Q9"/>
    <mergeCell ref="R9:T9"/>
    <mergeCell ref="U9:X9"/>
    <mergeCell ref="Y9:AB9"/>
    <mergeCell ref="AC9:AE9"/>
    <mergeCell ref="AF9:AH9"/>
    <mergeCell ref="AJ9:AK9"/>
    <mergeCell ref="AL9:AN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G10:K10"/>
    <mergeCell ref="L10:Q10"/>
    <mergeCell ref="R10:T10"/>
    <mergeCell ref="U10:X10"/>
    <mergeCell ref="Y10:AB10"/>
    <mergeCell ref="AC10:AE10"/>
    <mergeCell ref="AF10:AH10"/>
    <mergeCell ref="AJ10:AK10"/>
    <mergeCell ref="AL10:AN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B17:F18"/>
    <mergeCell ref="G17:K17"/>
    <mergeCell ref="L17:Q17"/>
    <mergeCell ref="R17:T17"/>
    <mergeCell ref="U17:X17"/>
    <mergeCell ref="Y17:AB17"/>
    <mergeCell ref="AC17:AE17"/>
    <mergeCell ref="AF17:AH17"/>
    <mergeCell ref="AJ17:AK17"/>
    <mergeCell ref="AL17:AN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G18:K18"/>
    <mergeCell ref="L18:Q18"/>
    <mergeCell ref="R18:T18"/>
    <mergeCell ref="U18:X18"/>
    <mergeCell ref="Y18:AB18"/>
    <mergeCell ref="AC18:AE18"/>
    <mergeCell ref="BG18:BH18"/>
    <mergeCell ref="BI18:BJ18"/>
    <mergeCell ref="AF18:AH18"/>
    <mergeCell ref="AJ18:AK18"/>
    <mergeCell ref="AL18:AN18"/>
    <mergeCell ref="AS18:AT18"/>
    <mergeCell ref="AU18:AV18"/>
    <mergeCell ref="AW18:AX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B19:F20"/>
    <mergeCell ref="G19:K19"/>
    <mergeCell ref="L19:Q19"/>
    <mergeCell ref="R19:T19"/>
    <mergeCell ref="BW18:BX18"/>
    <mergeCell ref="BY18:BZ18"/>
    <mergeCell ref="AY18:AZ18"/>
    <mergeCell ref="BA18:BB18"/>
    <mergeCell ref="BC18:BD18"/>
    <mergeCell ref="BE18:BF18"/>
    <mergeCell ref="U19:X19"/>
    <mergeCell ref="Y19:AB19"/>
    <mergeCell ref="AC19:AE19"/>
    <mergeCell ref="AF19:AH19"/>
    <mergeCell ref="AJ19:AK19"/>
    <mergeCell ref="AL19:AN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CC19:CD19"/>
    <mergeCell ref="CE19:CF19"/>
    <mergeCell ref="CG19:CH19"/>
    <mergeCell ref="G20:K20"/>
    <mergeCell ref="L20:Q20"/>
    <mergeCell ref="R20:T20"/>
    <mergeCell ref="U20:X20"/>
    <mergeCell ref="Y20:AB20"/>
    <mergeCell ref="AC20:AE20"/>
    <mergeCell ref="AF20:AH20"/>
    <mergeCell ref="AJ20:AK20"/>
    <mergeCell ref="AL20:AN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CC20:CD20"/>
    <mergeCell ref="CE20:CF20"/>
    <mergeCell ref="CG20:CH20"/>
    <mergeCell ref="B21:F22"/>
    <mergeCell ref="G21:K21"/>
    <mergeCell ref="L21:Q21"/>
    <mergeCell ref="R21:T21"/>
    <mergeCell ref="U21:X21"/>
    <mergeCell ref="Y21:AB21"/>
    <mergeCell ref="AC21:AE21"/>
    <mergeCell ref="AF21:AH21"/>
    <mergeCell ref="AJ21:AK21"/>
    <mergeCell ref="AL21:AN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G22:K22"/>
    <mergeCell ref="L22:Q22"/>
    <mergeCell ref="R22:T22"/>
    <mergeCell ref="U22:X22"/>
    <mergeCell ref="Y22:AB22"/>
    <mergeCell ref="AC22:AE22"/>
    <mergeCell ref="AF22:AH22"/>
    <mergeCell ref="AJ22:AK22"/>
    <mergeCell ref="AL22:AN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CC22:CD22"/>
    <mergeCell ref="CE22:CF22"/>
    <mergeCell ref="CG22:CH22"/>
    <mergeCell ref="B23:F24"/>
    <mergeCell ref="G23:K23"/>
    <mergeCell ref="L23:Q23"/>
    <mergeCell ref="R23:T23"/>
    <mergeCell ref="U23:X23"/>
    <mergeCell ref="Y23:AB23"/>
    <mergeCell ref="AC23:AE23"/>
    <mergeCell ref="AF23:AH23"/>
    <mergeCell ref="AJ23:AK23"/>
    <mergeCell ref="AL23:AN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CE23:CF23"/>
    <mergeCell ref="CG23:CH23"/>
    <mergeCell ref="G24:K24"/>
    <mergeCell ref="L24:Q24"/>
    <mergeCell ref="R24:T24"/>
    <mergeCell ref="U24:X24"/>
    <mergeCell ref="Y24:AB24"/>
    <mergeCell ref="AC24:AE24"/>
    <mergeCell ref="AF24:AH24"/>
    <mergeCell ref="AJ24:AK24"/>
    <mergeCell ref="AL24:AN24"/>
    <mergeCell ref="BO24:BP24"/>
    <mergeCell ref="AS24:AT24"/>
    <mergeCell ref="AU24:AV24"/>
    <mergeCell ref="AW24:AX24"/>
    <mergeCell ref="AY24:AZ24"/>
    <mergeCell ref="BA24:BB24"/>
    <mergeCell ref="BC24:BD24"/>
    <mergeCell ref="BS24:BT24"/>
    <mergeCell ref="BU24:BV24"/>
    <mergeCell ref="BW24:BX24"/>
    <mergeCell ref="BY24:BZ24"/>
    <mergeCell ref="CA24:CB24"/>
    <mergeCell ref="BE24:BF24"/>
    <mergeCell ref="BG24:BH24"/>
    <mergeCell ref="BI24:BJ24"/>
    <mergeCell ref="BK24:BL24"/>
    <mergeCell ref="BM24:BN24"/>
    <mergeCell ref="CC24:CD24"/>
    <mergeCell ref="CE24:CF24"/>
    <mergeCell ref="CG24:CH24"/>
    <mergeCell ref="G25:K25"/>
    <mergeCell ref="L25:Q25"/>
    <mergeCell ref="R25:T25"/>
    <mergeCell ref="U25:X25"/>
    <mergeCell ref="Y25:AB25"/>
    <mergeCell ref="AC25:AE25"/>
    <mergeCell ref="BQ24:BR24"/>
    <mergeCell ref="AF25:AH25"/>
    <mergeCell ref="AJ25:AK25"/>
    <mergeCell ref="AL25:AN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B25:F26"/>
    <mergeCell ref="G26:K26"/>
    <mergeCell ref="L26:Q26"/>
    <mergeCell ref="R26:T26"/>
    <mergeCell ref="U26:X26"/>
    <mergeCell ref="Y26:AB26"/>
    <mergeCell ref="AC26:AE26"/>
    <mergeCell ref="AF26:AH26"/>
    <mergeCell ref="AJ26:AK26"/>
    <mergeCell ref="AL26:AN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CA26:CB26"/>
    <mergeCell ref="CC26:CD26"/>
    <mergeCell ref="CE26:CF26"/>
    <mergeCell ref="BI26:BJ26"/>
    <mergeCell ref="BK26:BL26"/>
    <mergeCell ref="BM26:BN26"/>
    <mergeCell ref="BO26:BP26"/>
    <mergeCell ref="BQ26:BR26"/>
    <mergeCell ref="BS26:BT26"/>
    <mergeCell ref="CG26:CH26"/>
    <mergeCell ref="BU26:BV26"/>
    <mergeCell ref="B16:AH16"/>
    <mergeCell ref="AJ16:AN16"/>
    <mergeCell ref="AS16:CH16"/>
    <mergeCell ref="B28:AH28"/>
    <mergeCell ref="AJ28:AN28"/>
    <mergeCell ref="AS28:CH28"/>
    <mergeCell ref="BW26:BX26"/>
    <mergeCell ref="BY26:BZ26"/>
    <mergeCell ref="B29:F30"/>
    <mergeCell ref="G29:K29"/>
    <mergeCell ref="L29:Q29"/>
    <mergeCell ref="R29:T29"/>
    <mergeCell ref="U29:X29"/>
    <mergeCell ref="Y29:AB29"/>
    <mergeCell ref="AC29:AE29"/>
    <mergeCell ref="AF29:AH29"/>
    <mergeCell ref="AJ29:AK29"/>
    <mergeCell ref="AL29:AN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CC29:CD29"/>
    <mergeCell ref="CE29:CF29"/>
    <mergeCell ref="CG29:CH29"/>
    <mergeCell ref="G30:K30"/>
    <mergeCell ref="L30:Q30"/>
    <mergeCell ref="R30:T30"/>
    <mergeCell ref="U30:X30"/>
    <mergeCell ref="Y30:AB30"/>
    <mergeCell ref="AC30:AE30"/>
    <mergeCell ref="AF30:AH30"/>
    <mergeCell ref="AJ30:AK30"/>
    <mergeCell ref="AL30:AN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B31:F32"/>
    <mergeCell ref="G31:K31"/>
    <mergeCell ref="L31:Q31"/>
    <mergeCell ref="R31:T31"/>
    <mergeCell ref="U31:X31"/>
    <mergeCell ref="Y31:AB31"/>
    <mergeCell ref="AC31:AE31"/>
    <mergeCell ref="AF31:AH31"/>
    <mergeCell ref="AJ31:AK31"/>
    <mergeCell ref="AL31:AN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CC31:CD31"/>
    <mergeCell ref="CE31:CF31"/>
    <mergeCell ref="CG31:CH31"/>
    <mergeCell ref="G32:K32"/>
    <mergeCell ref="L32:Q32"/>
    <mergeCell ref="R32:T32"/>
    <mergeCell ref="U32:X32"/>
    <mergeCell ref="Y32:AB32"/>
    <mergeCell ref="AC32:AE32"/>
    <mergeCell ref="AF32:AH32"/>
    <mergeCell ref="AJ32:AK32"/>
    <mergeCell ref="AL32:AN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B33:F34"/>
    <mergeCell ref="G33:K33"/>
    <mergeCell ref="L33:Q33"/>
    <mergeCell ref="R33:T33"/>
    <mergeCell ref="U33:X33"/>
    <mergeCell ref="Y33:AB33"/>
    <mergeCell ref="AC33:AE33"/>
    <mergeCell ref="AF33:AH33"/>
    <mergeCell ref="AJ33:AK33"/>
    <mergeCell ref="AL33:AN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CE33:CF33"/>
    <mergeCell ref="CG33:CH33"/>
    <mergeCell ref="G34:K34"/>
    <mergeCell ref="L34:Q34"/>
    <mergeCell ref="R34:T34"/>
    <mergeCell ref="U34:X34"/>
    <mergeCell ref="Y34:AB34"/>
    <mergeCell ref="AC34:AE34"/>
    <mergeCell ref="AF34:AH34"/>
    <mergeCell ref="AJ34:AK34"/>
    <mergeCell ref="AL34:AN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B35:F36"/>
    <mergeCell ref="G35:K35"/>
    <mergeCell ref="L35:Q35"/>
    <mergeCell ref="R35:T35"/>
    <mergeCell ref="U35:X35"/>
    <mergeCell ref="Y35:AB35"/>
    <mergeCell ref="AC35:AE35"/>
    <mergeCell ref="AF35:AH35"/>
    <mergeCell ref="AJ35:AK35"/>
    <mergeCell ref="AL35:AN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C35:CD35"/>
    <mergeCell ref="CE35:CF35"/>
    <mergeCell ref="CG35:CH35"/>
    <mergeCell ref="G36:K36"/>
    <mergeCell ref="L36:Q36"/>
    <mergeCell ref="R36:T36"/>
    <mergeCell ref="U36:X36"/>
    <mergeCell ref="Y36:AB36"/>
    <mergeCell ref="AC36:AE36"/>
    <mergeCell ref="AF36:AH36"/>
    <mergeCell ref="AJ36:AK36"/>
    <mergeCell ref="AL36:AN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B37:F38"/>
    <mergeCell ref="G37:K37"/>
    <mergeCell ref="L37:Q37"/>
    <mergeCell ref="R37:T37"/>
    <mergeCell ref="U37:X37"/>
    <mergeCell ref="Y37:AB37"/>
    <mergeCell ref="AC37:AE37"/>
    <mergeCell ref="AF37:AH37"/>
    <mergeCell ref="AJ37:AK37"/>
    <mergeCell ref="AL37:AN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CC37:CD37"/>
    <mergeCell ref="CE37:CF37"/>
    <mergeCell ref="CG37:CH37"/>
    <mergeCell ref="G38:K38"/>
    <mergeCell ref="L38:Q38"/>
    <mergeCell ref="R38:T38"/>
    <mergeCell ref="U38:X38"/>
    <mergeCell ref="Y38:AB38"/>
    <mergeCell ref="AC38:AE38"/>
    <mergeCell ref="AF38:AH38"/>
    <mergeCell ref="AJ38:AK38"/>
    <mergeCell ref="AL38:AN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B39:F40"/>
    <mergeCell ref="G39:K39"/>
    <mergeCell ref="L39:Q39"/>
    <mergeCell ref="R39:T39"/>
    <mergeCell ref="U39:X39"/>
    <mergeCell ref="Y39:AB39"/>
    <mergeCell ref="AC39:AE39"/>
    <mergeCell ref="AF39:AH39"/>
    <mergeCell ref="AJ39:AK39"/>
    <mergeCell ref="AL39:AN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CC39:CD39"/>
    <mergeCell ref="CE39:CF39"/>
    <mergeCell ref="CG39:CH39"/>
    <mergeCell ref="G40:K40"/>
    <mergeCell ref="L40:Q40"/>
    <mergeCell ref="R40:T40"/>
    <mergeCell ref="U40:X40"/>
    <mergeCell ref="Y40:AB40"/>
    <mergeCell ref="AC40:AE40"/>
    <mergeCell ref="AF40:AH40"/>
    <mergeCell ref="AJ40:AK40"/>
    <mergeCell ref="AL40:AN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B41:F42"/>
    <mergeCell ref="G41:K41"/>
    <mergeCell ref="L41:Q41"/>
    <mergeCell ref="R41:T41"/>
    <mergeCell ref="U41:X41"/>
    <mergeCell ref="Y41:AB41"/>
    <mergeCell ref="AC41:AE41"/>
    <mergeCell ref="AF41:AH41"/>
    <mergeCell ref="AJ41:AK41"/>
    <mergeCell ref="AL41:AN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CC41:CD41"/>
    <mergeCell ref="CE41:CF41"/>
    <mergeCell ref="CG41:CH41"/>
    <mergeCell ref="G42:K42"/>
    <mergeCell ref="L42:Q42"/>
    <mergeCell ref="R42:T42"/>
    <mergeCell ref="U42:X42"/>
    <mergeCell ref="Y42:AB42"/>
    <mergeCell ref="AC42:AE42"/>
    <mergeCell ref="AF42:AH42"/>
    <mergeCell ref="AJ42:AK42"/>
    <mergeCell ref="AL42:AN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CC42:CD42"/>
    <mergeCell ref="CE42:CF42"/>
    <mergeCell ref="CG42:CH42"/>
    <mergeCell ref="B43:F44"/>
    <mergeCell ref="G43:K43"/>
    <mergeCell ref="L43:Q43"/>
    <mergeCell ref="R43:T43"/>
    <mergeCell ref="U43:X43"/>
    <mergeCell ref="Y43:AB43"/>
    <mergeCell ref="AC43:AE43"/>
    <mergeCell ref="AF43:AH43"/>
    <mergeCell ref="AJ43:AK43"/>
    <mergeCell ref="AL43:AN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CC43:CD43"/>
    <mergeCell ref="CE43:CF43"/>
    <mergeCell ref="CG43:CH43"/>
    <mergeCell ref="G44:K44"/>
    <mergeCell ref="L44:Q44"/>
    <mergeCell ref="R44:T44"/>
    <mergeCell ref="U44:X44"/>
    <mergeCell ref="Y44:AB44"/>
    <mergeCell ref="AC44:AE44"/>
    <mergeCell ref="AF44:AH44"/>
    <mergeCell ref="AJ44:AK44"/>
    <mergeCell ref="AL44:AN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CC44:CD44"/>
    <mergeCell ref="CE44:CF44"/>
    <mergeCell ref="CG44:CH44"/>
    <mergeCell ref="B45:F46"/>
    <mergeCell ref="G45:K45"/>
    <mergeCell ref="L45:Q45"/>
    <mergeCell ref="R45:T45"/>
    <mergeCell ref="U45:X45"/>
    <mergeCell ref="Y45:AB45"/>
    <mergeCell ref="AC45:AE45"/>
    <mergeCell ref="AF45:AH45"/>
    <mergeCell ref="AJ45:AK45"/>
    <mergeCell ref="AL45:AN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CC45:CD45"/>
    <mergeCell ref="CE45:CF45"/>
    <mergeCell ref="CG45:CH45"/>
    <mergeCell ref="G46:K46"/>
    <mergeCell ref="L46:Q46"/>
    <mergeCell ref="R46:T46"/>
    <mergeCell ref="U46:X46"/>
    <mergeCell ref="Y46:AB46"/>
    <mergeCell ref="AC46:AE46"/>
    <mergeCell ref="AF46:AH46"/>
    <mergeCell ref="AJ46:AK46"/>
    <mergeCell ref="AL46:AN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CC46:CD46"/>
    <mergeCell ref="CE46:CF46"/>
    <mergeCell ref="CG46:CH46"/>
    <mergeCell ref="B47:F48"/>
    <mergeCell ref="G47:K47"/>
    <mergeCell ref="L47:Q47"/>
    <mergeCell ref="R47:T47"/>
    <mergeCell ref="U47:X47"/>
    <mergeCell ref="Y47:AB47"/>
    <mergeCell ref="AC47:AE47"/>
    <mergeCell ref="AF47:AH47"/>
    <mergeCell ref="AJ47:AK47"/>
    <mergeCell ref="AL47:AN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CC47:CD47"/>
    <mergeCell ref="CE47:CF47"/>
    <mergeCell ref="CG47:CH47"/>
    <mergeCell ref="G48:K48"/>
    <mergeCell ref="L48:Q48"/>
    <mergeCell ref="R48:T48"/>
    <mergeCell ref="U48:X48"/>
    <mergeCell ref="Y48:AB48"/>
    <mergeCell ref="AC48:AE48"/>
    <mergeCell ref="BG48:BH48"/>
    <mergeCell ref="BI48:BJ48"/>
    <mergeCell ref="AF48:AH48"/>
    <mergeCell ref="AJ48:AK48"/>
    <mergeCell ref="AL48:AN48"/>
    <mergeCell ref="AS48:AT48"/>
    <mergeCell ref="AU48:AV48"/>
    <mergeCell ref="AW48:AX48"/>
    <mergeCell ref="CE48:CF48"/>
    <mergeCell ref="CG48:CH48"/>
    <mergeCell ref="BK48:BL48"/>
    <mergeCell ref="BM48:BN48"/>
    <mergeCell ref="BO48:BP48"/>
    <mergeCell ref="BQ48:BR48"/>
    <mergeCell ref="BS48:BT48"/>
    <mergeCell ref="BU48:BV48"/>
    <mergeCell ref="AJ4:AN4"/>
    <mergeCell ref="B4:AH4"/>
    <mergeCell ref="BW48:BX48"/>
    <mergeCell ref="BY48:BZ48"/>
    <mergeCell ref="CA48:CB48"/>
    <mergeCell ref="CC48:CD48"/>
    <mergeCell ref="AY48:AZ48"/>
    <mergeCell ref="BA48:BB48"/>
    <mergeCell ref="BC48:BD48"/>
    <mergeCell ref="BE48:BF4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O44"/>
  <sheetViews>
    <sheetView workbookViewId="0" topLeftCell="A1">
      <selection activeCell="B5" sqref="B5:AO42"/>
    </sheetView>
  </sheetViews>
  <sheetFormatPr defaultColWidth="2.28125" defaultRowHeight="12.75"/>
  <cols>
    <col min="1" max="16384" width="2.28125" style="68" customWidth="1"/>
  </cols>
  <sheetData>
    <row r="2" spans="2:41" ht="12">
      <c r="B2" s="279" t="s">
        <v>573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115" t="s">
        <v>527</v>
      </c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 t="s">
        <v>26</v>
      </c>
      <c r="AN2" s="115"/>
      <c r="AO2" s="115"/>
    </row>
    <row r="3" spans="2:41" ht="12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2:41" ht="12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2:41" ht="12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8"/>
      <c r="AN5" s="278"/>
      <c r="AO5" s="278"/>
    </row>
    <row r="6" spans="2:41" ht="12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8"/>
      <c r="AN6" s="278"/>
      <c r="AO6" s="278"/>
    </row>
    <row r="7" spans="2:41" ht="12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8"/>
      <c r="AO7" s="278"/>
    </row>
    <row r="8" spans="2:41" ht="12"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8"/>
      <c r="AN8" s="278"/>
      <c r="AO8" s="278"/>
    </row>
    <row r="9" spans="2:41" ht="12"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8"/>
      <c r="AN9" s="278"/>
      <c r="AO9" s="278"/>
    </row>
    <row r="10" spans="2:41" ht="12"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8"/>
      <c r="AN10" s="278"/>
      <c r="AO10" s="278"/>
    </row>
    <row r="11" spans="2:41" ht="12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8"/>
      <c r="AN11" s="278"/>
      <c r="AO11" s="278"/>
    </row>
    <row r="12" spans="2:41" ht="12"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8"/>
      <c r="AN12" s="278"/>
      <c r="AO12" s="278"/>
    </row>
    <row r="13" spans="2:41" ht="12"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8"/>
      <c r="AN13" s="278"/>
      <c r="AO13" s="278"/>
    </row>
    <row r="14" spans="2:41" ht="12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8"/>
      <c r="AN14" s="278"/>
      <c r="AO14" s="278"/>
    </row>
    <row r="15" spans="2:41" ht="12"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78"/>
      <c r="AO15" s="278"/>
    </row>
    <row r="16" spans="2:41" ht="12"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8"/>
      <c r="AN16" s="278"/>
      <c r="AO16" s="278"/>
    </row>
    <row r="17" spans="2:41" ht="12"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8"/>
      <c r="AN17" s="278"/>
      <c r="AO17" s="278"/>
    </row>
    <row r="18" spans="2:41" ht="12"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8"/>
      <c r="AN18" s="278"/>
      <c r="AO18" s="278"/>
    </row>
    <row r="19" spans="2:41" ht="12"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78"/>
      <c r="AO19" s="278"/>
    </row>
    <row r="20" spans="2:41" ht="12"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8"/>
      <c r="AN20" s="278"/>
      <c r="AO20" s="278"/>
    </row>
    <row r="21" spans="2:41" ht="12"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8"/>
      <c r="AN21" s="278"/>
      <c r="AO21" s="278"/>
    </row>
    <row r="22" spans="2:41" ht="12"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78"/>
      <c r="AO22" s="278"/>
    </row>
    <row r="23" spans="2:41" ht="12"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8"/>
      <c r="AN23" s="278"/>
      <c r="AO23" s="278"/>
    </row>
    <row r="24" spans="2:41" ht="12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8"/>
      <c r="AN24" s="278"/>
      <c r="AO24" s="278"/>
    </row>
    <row r="25" spans="2:41" ht="12"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8"/>
      <c r="AN25" s="278"/>
      <c r="AO25" s="278"/>
    </row>
    <row r="26" spans="2:41" ht="12"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8"/>
      <c r="AN26" s="278"/>
      <c r="AO26" s="278"/>
    </row>
    <row r="27" spans="2:41" ht="12"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8"/>
      <c r="AN27" s="278"/>
      <c r="AO27" s="278"/>
    </row>
    <row r="28" spans="2:41" ht="12"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8"/>
      <c r="AN28" s="278"/>
      <c r="AO28" s="278"/>
    </row>
    <row r="29" spans="2:41" ht="12"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8"/>
      <c r="AN29" s="278"/>
      <c r="AO29" s="278"/>
    </row>
    <row r="30" spans="2:41" ht="12"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8"/>
      <c r="AN30" s="278"/>
      <c r="AO30" s="278"/>
    </row>
    <row r="31" spans="2:41" ht="12"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8"/>
      <c r="AN31" s="278"/>
      <c r="AO31" s="278"/>
    </row>
    <row r="32" spans="2:41" ht="12"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8"/>
      <c r="AN32" s="278"/>
      <c r="AO32" s="278"/>
    </row>
    <row r="33" spans="2:41" ht="12"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8"/>
      <c r="AN33" s="278"/>
      <c r="AO33" s="278"/>
    </row>
    <row r="34" spans="2:41" ht="12"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8"/>
      <c r="AN34" s="278"/>
      <c r="AO34" s="278"/>
    </row>
    <row r="35" spans="2:41" ht="12"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8"/>
      <c r="AN35" s="278"/>
      <c r="AO35" s="278"/>
    </row>
    <row r="36" spans="2:41" ht="12"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8"/>
      <c r="AN36" s="278"/>
      <c r="AO36" s="278"/>
    </row>
    <row r="37" spans="2:41" ht="12"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8"/>
      <c r="AN37" s="278"/>
      <c r="AO37" s="278"/>
    </row>
    <row r="38" spans="2:41" ht="12"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8"/>
      <c r="AN38" s="278"/>
      <c r="AO38" s="278"/>
    </row>
    <row r="39" spans="2:41" ht="12"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8"/>
      <c r="AN39" s="278"/>
      <c r="AO39" s="278"/>
    </row>
    <row r="40" spans="2:41" ht="12"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8"/>
      <c r="AN40" s="278"/>
      <c r="AO40" s="278"/>
    </row>
    <row r="41" spans="2:41" ht="12"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8"/>
      <c r="AN41" s="278"/>
      <c r="AO41" s="278"/>
    </row>
    <row r="42" spans="2:41" ht="12"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8"/>
      <c r="AN42" s="278"/>
      <c r="AO42" s="278"/>
    </row>
    <row r="43" spans="39:41" ht="12">
      <c r="AM43" s="94">
        <f>SUM(AM5:AO42)</f>
        <v>0</v>
      </c>
      <c r="AN43" s="94"/>
      <c r="AO43" s="94"/>
    </row>
    <row r="44" spans="39:41" ht="12">
      <c r="AM44" s="94"/>
      <c r="AN44" s="94"/>
      <c r="AO44" s="94"/>
    </row>
  </sheetData>
  <mergeCells count="61">
    <mergeCell ref="B2:P4"/>
    <mergeCell ref="Q2:AL4"/>
    <mergeCell ref="AM2:AO4"/>
    <mergeCell ref="B5:P6"/>
    <mergeCell ref="Q5:AL6"/>
    <mergeCell ref="AM5:AO6"/>
    <mergeCell ref="B7:P8"/>
    <mergeCell ref="Q7:AL8"/>
    <mergeCell ref="AM7:AO8"/>
    <mergeCell ref="B9:P10"/>
    <mergeCell ref="Q9:AL10"/>
    <mergeCell ref="AM9:AO10"/>
    <mergeCell ref="B11:P12"/>
    <mergeCell ref="Q11:AL12"/>
    <mergeCell ref="AM11:AO12"/>
    <mergeCell ref="B13:P14"/>
    <mergeCell ref="Q13:AL14"/>
    <mergeCell ref="AM13:AO14"/>
    <mergeCell ref="B15:P16"/>
    <mergeCell ref="Q15:AL16"/>
    <mergeCell ref="AM15:AO16"/>
    <mergeCell ref="B17:P18"/>
    <mergeCell ref="Q17:AL18"/>
    <mergeCell ref="AM17:AO18"/>
    <mergeCell ref="B19:P20"/>
    <mergeCell ref="Q19:AL20"/>
    <mergeCell ref="AM19:AO20"/>
    <mergeCell ref="B21:P22"/>
    <mergeCell ref="Q21:AL22"/>
    <mergeCell ref="AM21:AO22"/>
    <mergeCell ref="B23:P24"/>
    <mergeCell ref="Q23:AL24"/>
    <mergeCell ref="AM23:AO24"/>
    <mergeCell ref="B25:P26"/>
    <mergeCell ref="Q25:AL26"/>
    <mergeCell ref="AM25:AO26"/>
    <mergeCell ref="B27:P28"/>
    <mergeCell ref="Q27:AL28"/>
    <mergeCell ref="AM27:AO28"/>
    <mergeCell ref="B29:P30"/>
    <mergeCell ref="Q29:AL30"/>
    <mergeCell ref="AM29:AO30"/>
    <mergeCell ref="B31:P32"/>
    <mergeCell ref="Q31:AL32"/>
    <mergeCell ref="AM31:AO32"/>
    <mergeCell ref="B33:P34"/>
    <mergeCell ref="Q33:AL34"/>
    <mergeCell ref="AM33:AO34"/>
    <mergeCell ref="B35:P36"/>
    <mergeCell ref="Q35:AL36"/>
    <mergeCell ref="AM35:AO36"/>
    <mergeCell ref="B37:P38"/>
    <mergeCell ref="Q37:AL38"/>
    <mergeCell ref="AM37:AO38"/>
    <mergeCell ref="AM43:AO44"/>
    <mergeCell ref="B39:P40"/>
    <mergeCell ref="Q39:AL40"/>
    <mergeCell ref="AM39:AO40"/>
    <mergeCell ref="B41:P42"/>
    <mergeCell ref="Q41:AL42"/>
    <mergeCell ref="AM41:AO4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R34"/>
  <sheetViews>
    <sheetView workbookViewId="0" topLeftCell="A1">
      <selection activeCell="AC1" activeCellId="29" sqref="AA7:AE7 AA6:AE6 AA2:AO3 AA4:AE5 AA9:AE9 AA8:AE8 AA11:AE11 AA10:AE10 AA13:AE13 AA12:AE12 AA15:AE15 AA14:AE14 AA17:AE17 AA16:AE16 AA19:AE19 AA18:AE18 AA21:AE21 AA20:AE20 AA23:AE23 AA22:AE22 AA25:AE25 AA24:AE24 AA27:AE27 AA26:AE26 AA29:AE29 AA28:AE28 AA31:AE31 AA30:AE30 AA32:AE32 AA1:AO65536"/>
    </sheetView>
  </sheetViews>
  <sheetFormatPr defaultColWidth="2.28125" defaultRowHeight="12.75"/>
  <sheetData>
    <row r="2" spans="2:44" ht="12.75">
      <c r="B2" s="298" t="s">
        <v>38</v>
      </c>
      <c r="C2" s="299"/>
      <c r="D2" s="299"/>
      <c r="E2" s="299"/>
      <c r="F2" s="299"/>
      <c r="G2" s="299"/>
      <c r="H2" s="299"/>
      <c r="I2" s="299"/>
      <c r="J2" s="306"/>
      <c r="K2" s="285" t="s">
        <v>39</v>
      </c>
      <c r="L2" s="286"/>
      <c r="M2" s="286"/>
      <c r="N2" s="285" t="s">
        <v>40</v>
      </c>
      <c r="O2" s="286"/>
      <c r="P2" s="286"/>
      <c r="Q2" s="285" t="s">
        <v>164</v>
      </c>
      <c r="R2" s="286"/>
      <c r="S2" s="286"/>
      <c r="T2" s="285" t="s">
        <v>41</v>
      </c>
      <c r="U2" s="286"/>
      <c r="V2" s="286"/>
      <c r="AA2" s="298" t="s">
        <v>43</v>
      </c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300"/>
      <c r="AN2" s="300"/>
      <c r="AO2" s="301"/>
      <c r="AQ2" s="282"/>
      <c r="AR2" s="282"/>
    </row>
    <row r="3" spans="2:44" ht="12.75">
      <c r="B3" s="302"/>
      <c r="C3" s="303"/>
      <c r="D3" s="303"/>
      <c r="E3" s="303"/>
      <c r="F3" s="303"/>
      <c r="G3" s="303"/>
      <c r="H3" s="303"/>
      <c r="I3" s="303"/>
      <c r="J3" s="307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AA3" s="302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4"/>
      <c r="AN3" s="304"/>
      <c r="AO3" s="305"/>
      <c r="AQ3" s="282"/>
      <c r="AR3" s="282"/>
    </row>
    <row r="4" spans="2:41" ht="12">
      <c r="B4" s="284" t="s">
        <v>630</v>
      </c>
      <c r="C4" s="284"/>
      <c r="D4" s="284"/>
      <c r="E4" s="284"/>
      <c r="F4" s="284"/>
      <c r="G4" s="284"/>
      <c r="H4" s="284"/>
      <c r="I4" s="284"/>
      <c r="J4" s="284"/>
      <c r="K4" s="287"/>
      <c r="L4" s="287"/>
      <c r="M4" s="287"/>
      <c r="N4" s="287"/>
      <c r="O4" s="287"/>
      <c r="P4" s="287"/>
      <c r="Q4" s="287"/>
      <c r="R4" s="287"/>
      <c r="S4" s="292"/>
      <c r="T4" s="296">
        <f>Q4*N4</f>
        <v>0</v>
      </c>
      <c r="U4" s="296"/>
      <c r="V4" s="296"/>
      <c r="AA4" s="285" t="s">
        <v>44</v>
      </c>
      <c r="AB4" s="286"/>
      <c r="AC4" s="286"/>
      <c r="AD4" s="286"/>
      <c r="AE4" s="283"/>
      <c r="AF4" s="285" t="s">
        <v>45</v>
      </c>
      <c r="AG4" s="286"/>
      <c r="AH4" s="286"/>
      <c r="AI4" s="283"/>
      <c r="AJ4" s="285" t="s">
        <v>46</v>
      </c>
      <c r="AK4" s="285"/>
      <c r="AL4" s="285"/>
      <c r="AM4" s="286"/>
      <c r="AN4" s="286"/>
      <c r="AO4" s="283"/>
    </row>
    <row r="5" spans="2:41" ht="12">
      <c r="B5" s="280"/>
      <c r="C5" s="280"/>
      <c r="D5" s="280"/>
      <c r="E5" s="280"/>
      <c r="F5" s="280"/>
      <c r="G5" s="280"/>
      <c r="H5" s="280"/>
      <c r="I5" s="280"/>
      <c r="J5" s="280"/>
      <c r="K5" s="281"/>
      <c r="L5" s="281"/>
      <c r="M5" s="281"/>
      <c r="N5" s="281"/>
      <c r="O5" s="281"/>
      <c r="P5" s="281"/>
      <c r="Q5" s="281"/>
      <c r="R5" s="281"/>
      <c r="S5" s="293"/>
      <c r="T5" s="295"/>
      <c r="U5" s="295"/>
      <c r="V5" s="295"/>
      <c r="AA5" s="286"/>
      <c r="AB5" s="286"/>
      <c r="AC5" s="286"/>
      <c r="AD5" s="286"/>
      <c r="AE5" s="283"/>
      <c r="AF5" s="286"/>
      <c r="AG5" s="286"/>
      <c r="AH5" s="286"/>
      <c r="AI5" s="283"/>
      <c r="AJ5" s="286"/>
      <c r="AK5" s="286"/>
      <c r="AL5" s="286"/>
      <c r="AM5" s="286"/>
      <c r="AN5" s="286"/>
      <c r="AO5" s="283"/>
    </row>
    <row r="6" spans="2:41" ht="12"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281"/>
      <c r="M6" s="281"/>
      <c r="N6" s="281"/>
      <c r="O6" s="281"/>
      <c r="P6" s="281"/>
      <c r="Q6" s="281"/>
      <c r="R6" s="281"/>
      <c r="S6" s="293"/>
      <c r="T6" s="295"/>
      <c r="U6" s="295"/>
      <c r="V6" s="295"/>
      <c r="AA6" s="284"/>
      <c r="AB6" s="284"/>
      <c r="AC6" s="284"/>
      <c r="AD6" s="284"/>
      <c r="AE6" s="284"/>
      <c r="AF6" s="284"/>
      <c r="AG6" s="284"/>
      <c r="AH6" s="284"/>
      <c r="AI6" s="284"/>
      <c r="AJ6" s="287" t="s">
        <v>47</v>
      </c>
      <c r="AK6" s="287"/>
      <c r="AL6" s="287"/>
      <c r="AM6" s="287"/>
      <c r="AN6" s="287"/>
      <c r="AO6" s="287"/>
    </row>
    <row r="7" spans="2:41" ht="12">
      <c r="B7" s="280"/>
      <c r="C7" s="280"/>
      <c r="D7" s="280"/>
      <c r="E7" s="280"/>
      <c r="F7" s="280"/>
      <c r="G7" s="280"/>
      <c r="H7" s="280"/>
      <c r="I7" s="280"/>
      <c r="J7" s="280"/>
      <c r="K7" s="281"/>
      <c r="L7" s="281"/>
      <c r="M7" s="281"/>
      <c r="N7" s="281"/>
      <c r="O7" s="281"/>
      <c r="P7" s="281"/>
      <c r="Q7" s="281"/>
      <c r="R7" s="281"/>
      <c r="S7" s="293"/>
      <c r="T7" s="295"/>
      <c r="U7" s="295"/>
      <c r="V7" s="295"/>
      <c r="AA7" s="280"/>
      <c r="AB7" s="280"/>
      <c r="AC7" s="280"/>
      <c r="AD7" s="280"/>
      <c r="AE7" s="280"/>
      <c r="AF7" s="280"/>
      <c r="AG7" s="280"/>
      <c r="AH7" s="280"/>
      <c r="AI7" s="280"/>
      <c r="AJ7" s="281" t="s">
        <v>48</v>
      </c>
      <c r="AK7" s="281"/>
      <c r="AL7" s="281"/>
      <c r="AM7" s="281"/>
      <c r="AN7" s="281"/>
      <c r="AO7" s="281"/>
    </row>
    <row r="8" spans="2:41" ht="12">
      <c r="B8" s="280"/>
      <c r="C8" s="280"/>
      <c r="D8" s="280"/>
      <c r="E8" s="280"/>
      <c r="F8" s="280"/>
      <c r="G8" s="280"/>
      <c r="H8" s="280"/>
      <c r="I8" s="280"/>
      <c r="J8" s="280"/>
      <c r="K8" s="281"/>
      <c r="L8" s="281"/>
      <c r="M8" s="281"/>
      <c r="N8" s="281"/>
      <c r="O8" s="281"/>
      <c r="P8" s="281"/>
      <c r="Q8" s="281"/>
      <c r="R8" s="281"/>
      <c r="S8" s="293"/>
      <c r="T8" s="295"/>
      <c r="U8" s="295"/>
      <c r="V8" s="295"/>
      <c r="AA8" s="280"/>
      <c r="AB8" s="280"/>
      <c r="AC8" s="280"/>
      <c r="AD8" s="280"/>
      <c r="AE8" s="280"/>
      <c r="AF8" s="280"/>
      <c r="AG8" s="280"/>
      <c r="AH8" s="280"/>
      <c r="AI8" s="280"/>
      <c r="AJ8" s="281"/>
      <c r="AK8" s="281"/>
      <c r="AL8" s="281"/>
      <c r="AM8" s="281"/>
      <c r="AN8" s="281"/>
      <c r="AO8" s="281"/>
    </row>
    <row r="9" spans="2:41" ht="12">
      <c r="B9" s="280"/>
      <c r="C9" s="280"/>
      <c r="D9" s="280"/>
      <c r="E9" s="280"/>
      <c r="F9" s="280"/>
      <c r="G9" s="280"/>
      <c r="H9" s="280"/>
      <c r="I9" s="280"/>
      <c r="J9" s="280"/>
      <c r="K9" s="281"/>
      <c r="L9" s="281"/>
      <c r="M9" s="281"/>
      <c r="N9" s="281"/>
      <c r="O9" s="281"/>
      <c r="P9" s="281"/>
      <c r="Q9" s="281"/>
      <c r="R9" s="281"/>
      <c r="S9" s="293"/>
      <c r="T9" s="295"/>
      <c r="U9" s="295"/>
      <c r="V9" s="295"/>
      <c r="AA9" s="280"/>
      <c r="AB9" s="280"/>
      <c r="AC9" s="280"/>
      <c r="AD9" s="280"/>
      <c r="AE9" s="280"/>
      <c r="AF9" s="280"/>
      <c r="AG9" s="280"/>
      <c r="AH9" s="280"/>
      <c r="AI9" s="280"/>
      <c r="AJ9" s="281"/>
      <c r="AK9" s="281"/>
      <c r="AL9" s="281"/>
      <c r="AM9" s="281"/>
      <c r="AN9" s="281"/>
      <c r="AO9" s="281"/>
    </row>
    <row r="10" spans="2:41" ht="12">
      <c r="B10" s="280"/>
      <c r="C10" s="280"/>
      <c r="D10" s="280"/>
      <c r="E10" s="280"/>
      <c r="F10" s="280"/>
      <c r="G10" s="280"/>
      <c r="H10" s="280"/>
      <c r="I10" s="280"/>
      <c r="J10" s="280"/>
      <c r="K10" s="281"/>
      <c r="L10" s="281"/>
      <c r="M10" s="281"/>
      <c r="N10" s="281"/>
      <c r="O10" s="281"/>
      <c r="P10" s="281"/>
      <c r="Q10" s="281"/>
      <c r="R10" s="281"/>
      <c r="S10" s="293"/>
      <c r="T10" s="295"/>
      <c r="U10" s="295"/>
      <c r="V10" s="295"/>
      <c r="AA10" s="280"/>
      <c r="AB10" s="280"/>
      <c r="AC10" s="280"/>
      <c r="AD10" s="280"/>
      <c r="AE10" s="280"/>
      <c r="AF10" s="280"/>
      <c r="AG10" s="280"/>
      <c r="AH10" s="280"/>
      <c r="AI10" s="280"/>
      <c r="AJ10" s="281"/>
      <c r="AK10" s="281"/>
      <c r="AL10" s="281"/>
      <c r="AM10" s="281"/>
      <c r="AN10" s="281"/>
      <c r="AO10" s="281"/>
    </row>
    <row r="11" spans="2:41" ht="12">
      <c r="B11" s="280"/>
      <c r="C11" s="280"/>
      <c r="D11" s="280"/>
      <c r="E11" s="280"/>
      <c r="F11" s="280"/>
      <c r="G11" s="280"/>
      <c r="H11" s="280"/>
      <c r="I11" s="280"/>
      <c r="J11" s="280"/>
      <c r="K11" s="281"/>
      <c r="L11" s="281"/>
      <c r="M11" s="281"/>
      <c r="N11" s="281"/>
      <c r="O11" s="281"/>
      <c r="P11" s="281"/>
      <c r="Q11" s="281"/>
      <c r="R11" s="281"/>
      <c r="S11" s="293"/>
      <c r="T11" s="295"/>
      <c r="U11" s="295"/>
      <c r="V11" s="295"/>
      <c r="AA11" s="280"/>
      <c r="AB11" s="280"/>
      <c r="AC11" s="280"/>
      <c r="AD11" s="280"/>
      <c r="AE11" s="280"/>
      <c r="AF11" s="280"/>
      <c r="AG11" s="280"/>
      <c r="AH11" s="280"/>
      <c r="AI11" s="280"/>
      <c r="AJ11" s="281"/>
      <c r="AK11" s="281"/>
      <c r="AL11" s="281"/>
      <c r="AM11" s="281"/>
      <c r="AN11" s="281"/>
      <c r="AO11" s="281"/>
    </row>
    <row r="12" spans="2:41" ht="12">
      <c r="B12" s="280"/>
      <c r="C12" s="280"/>
      <c r="D12" s="280"/>
      <c r="E12" s="280"/>
      <c r="F12" s="280"/>
      <c r="G12" s="280"/>
      <c r="H12" s="280"/>
      <c r="I12" s="280"/>
      <c r="J12" s="280"/>
      <c r="K12" s="281"/>
      <c r="L12" s="281"/>
      <c r="M12" s="281"/>
      <c r="N12" s="281"/>
      <c r="O12" s="281"/>
      <c r="P12" s="281"/>
      <c r="Q12" s="281"/>
      <c r="R12" s="281"/>
      <c r="S12" s="293"/>
      <c r="T12" s="295"/>
      <c r="U12" s="295"/>
      <c r="V12" s="295"/>
      <c r="AA12" s="280"/>
      <c r="AB12" s="280"/>
      <c r="AC12" s="280"/>
      <c r="AD12" s="280"/>
      <c r="AE12" s="280"/>
      <c r="AF12" s="280"/>
      <c r="AG12" s="280"/>
      <c r="AH12" s="280"/>
      <c r="AI12" s="280"/>
      <c r="AJ12" s="281"/>
      <c r="AK12" s="281"/>
      <c r="AL12" s="281"/>
      <c r="AM12" s="281"/>
      <c r="AN12" s="281"/>
      <c r="AO12" s="281"/>
    </row>
    <row r="13" spans="2:41" ht="12">
      <c r="B13" s="280"/>
      <c r="C13" s="280"/>
      <c r="D13" s="280"/>
      <c r="E13" s="280"/>
      <c r="F13" s="280"/>
      <c r="G13" s="280"/>
      <c r="H13" s="280"/>
      <c r="I13" s="280"/>
      <c r="J13" s="280"/>
      <c r="K13" s="281"/>
      <c r="L13" s="281"/>
      <c r="M13" s="281"/>
      <c r="N13" s="281"/>
      <c r="O13" s="281"/>
      <c r="P13" s="281"/>
      <c r="Q13" s="281"/>
      <c r="R13" s="281"/>
      <c r="S13" s="293"/>
      <c r="T13" s="295"/>
      <c r="U13" s="295"/>
      <c r="V13" s="295"/>
      <c r="AA13" s="280"/>
      <c r="AB13" s="280"/>
      <c r="AC13" s="280"/>
      <c r="AD13" s="280"/>
      <c r="AE13" s="280"/>
      <c r="AF13" s="280"/>
      <c r="AG13" s="280"/>
      <c r="AH13" s="280"/>
      <c r="AI13" s="280"/>
      <c r="AJ13" s="281"/>
      <c r="AK13" s="281"/>
      <c r="AL13" s="281"/>
      <c r="AM13" s="281"/>
      <c r="AN13" s="281"/>
      <c r="AO13" s="281"/>
    </row>
    <row r="14" spans="2:41" ht="12">
      <c r="B14" s="280"/>
      <c r="C14" s="280"/>
      <c r="D14" s="280"/>
      <c r="E14" s="280"/>
      <c r="F14" s="280"/>
      <c r="G14" s="280"/>
      <c r="H14" s="280"/>
      <c r="I14" s="280"/>
      <c r="J14" s="280"/>
      <c r="K14" s="281"/>
      <c r="L14" s="281"/>
      <c r="M14" s="281"/>
      <c r="N14" s="281"/>
      <c r="O14" s="281"/>
      <c r="P14" s="281"/>
      <c r="Q14" s="281"/>
      <c r="R14" s="281"/>
      <c r="S14" s="293"/>
      <c r="T14" s="295"/>
      <c r="U14" s="295"/>
      <c r="V14" s="295"/>
      <c r="AA14" s="280"/>
      <c r="AB14" s="280"/>
      <c r="AC14" s="280"/>
      <c r="AD14" s="280"/>
      <c r="AE14" s="280"/>
      <c r="AF14" s="280"/>
      <c r="AG14" s="280"/>
      <c r="AH14" s="280"/>
      <c r="AI14" s="280"/>
      <c r="AJ14" s="281"/>
      <c r="AK14" s="281"/>
      <c r="AL14" s="281"/>
      <c r="AM14" s="281"/>
      <c r="AN14" s="281"/>
      <c r="AO14" s="281"/>
    </row>
    <row r="15" spans="2:41" ht="12">
      <c r="B15" s="280"/>
      <c r="C15" s="280"/>
      <c r="D15" s="280"/>
      <c r="E15" s="280"/>
      <c r="F15" s="280"/>
      <c r="G15" s="280"/>
      <c r="H15" s="280"/>
      <c r="I15" s="280"/>
      <c r="J15" s="280"/>
      <c r="K15" s="281"/>
      <c r="L15" s="281"/>
      <c r="M15" s="281"/>
      <c r="N15" s="281"/>
      <c r="O15" s="281"/>
      <c r="P15" s="281"/>
      <c r="Q15" s="281"/>
      <c r="R15" s="281"/>
      <c r="S15" s="293"/>
      <c r="T15" s="295"/>
      <c r="U15" s="295"/>
      <c r="V15" s="295"/>
      <c r="AA15" s="280"/>
      <c r="AB15" s="280"/>
      <c r="AC15" s="280"/>
      <c r="AD15" s="280"/>
      <c r="AE15" s="280"/>
      <c r="AF15" s="280"/>
      <c r="AG15" s="280"/>
      <c r="AH15" s="280"/>
      <c r="AI15" s="280"/>
      <c r="AJ15" s="281"/>
      <c r="AK15" s="281"/>
      <c r="AL15" s="281"/>
      <c r="AM15" s="281"/>
      <c r="AN15" s="281"/>
      <c r="AO15" s="281"/>
    </row>
    <row r="16" spans="2:41" ht="12">
      <c r="B16" s="280"/>
      <c r="C16" s="280"/>
      <c r="D16" s="280"/>
      <c r="E16" s="280"/>
      <c r="F16" s="280"/>
      <c r="G16" s="280"/>
      <c r="H16" s="280"/>
      <c r="I16" s="280"/>
      <c r="J16" s="280"/>
      <c r="K16" s="281"/>
      <c r="L16" s="281"/>
      <c r="M16" s="281"/>
      <c r="N16" s="281"/>
      <c r="O16" s="281"/>
      <c r="P16" s="281"/>
      <c r="Q16" s="281"/>
      <c r="R16" s="281"/>
      <c r="S16" s="293"/>
      <c r="T16" s="295"/>
      <c r="U16" s="295"/>
      <c r="V16" s="295"/>
      <c r="AA16" s="280"/>
      <c r="AB16" s="280"/>
      <c r="AC16" s="280"/>
      <c r="AD16" s="280"/>
      <c r="AE16" s="280"/>
      <c r="AF16" s="280"/>
      <c r="AG16" s="280"/>
      <c r="AH16" s="280"/>
      <c r="AI16" s="280"/>
      <c r="AJ16" s="281"/>
      <c r="AK16" s="281"/>
      <c r="AL16" s="281"/>
      <c r="AM16" s="281"/>
      <c r="AN16" s="281"/>
      <c r="AO16" s="281"/>
    </row>
    <row r="17" spans="2:41" ht="12">
      <c r="B17" s="280"/>
      <c r="C17" s="280"/>
      <c r="D17" s="280"/>
      <c r="E17" s="280"/>
      <c r="F17" s="280"/>
      <c r="G17" s="280"/>
      <c r="H17" s="280"/>
      <c r="I17" s="280"/>
      <c r="J17" s="280"/>
      <c r="K17" s="281"/>
      <c r="L17" s="281"/>
      <c r="M17" s="281"/>
      <c r="N17" s="281"/>
      <c r="O17" s="281"/>
      <c r="P17" s="281"/>
      <c r="Q17" s="281"/>
      <c r="R17" s="281"/>
      <c r="S17" s="293"/>
      <c r="T17" s="295"/>
      <c r="U17" s="295"/>
      <c r="V17" s="295"/>
      <c r="AA17" s="280"/>
      <c r="AB17" s="280"/>
      <c r="AC17" s="280"/>
      <c r="AD17" s="280"/>
      <c r="AE17" s="280"/>
      <c r="AF17" s="280"/>
      <c r="AG17" s="280"/>
      <c r="AH17" s="280"/>
      <c r="AI17" s="280"/>
      <c r="AJ17" s="281"/>
      <c r="AK17" s="281"/>
      <c r="AL17" s="281"/>
      <c r="AM17" s="281"/>
      <c r="AN17" s="281"/>
      <c r="AO17" s="281"/>
    </row>
    <row r="18" spans="2:41" ht="12">
      <c r="B18" s="280"/>
      <c r="C18" s="280"/>
      <c r="D18" s="280"/>
      <c r="E18" s="280"/>
      <c r="F18" s="280"/>
      <c r="G18" s="280"/>
      <c r="H18" s="280"/>
      <c r="I18" s="280"/>
      <c r="J18" s="280"/>
      <c r="K18" s="281"/>
      <c r="L18" s="281"/>
      <c r="M18" s="281"/>
      <c r="N18" s="281"/>
      <c r="O18" s="281"/>
      <c r="P18" s="281"/>
      <c r="Q18" s="281"/>
      <c r="R18" s="281"/>
      <c r="S18" s="293"/>
      <c r="T18" s="295"/>
      <c r="U18" s="295"/>
      <c r="V18" s="295"/>
      <c r="AA18" s="280"/>
      <c r="AB18" s="280"/>
      <c r="AC18" s="280"/>
      <c r="AD18" s="280"/>
      <c r="AE18" s="280"/>
      <c r="AF18" s="280"/>
      <c r="AG18" s="280"/>
      <c r="AH18" s="280"/>
      <c r="AI18" s="280"/>
      <c r="AJ18" s="281"/>
      <c r="AK18" s="281"/>
      <c r="AL18" s="281"/>
      <c r="AM18" s="281"/>
      <c r="AN18" s="281"/>
      <c r="AO18" s="281"/>
    </row>
    <row r="19" spans="2:41" ht="12">
      <c r="B19" s="280"/>
      <c r="C19" s="280"/>
      <c r="D19" s="280"/>
      <c r="E19" s="280"/>
      <c r="F19" s="280"/>
      <c r="G19" s="280"/>
      <c r="H19" s="280"/>
      <c r="I19" s="280"/>
      <c r="J19" s="280"/>
      <c r="K19" s="281"/>
      <c r="L19" s="281"/>
      <c r="M19" s="281"/>
      <c r="N19" s="281"/>
      <c r="O19" s="281"/>
      <c r="P19" s="281"/>
      <c r="Q19" s="281"/>
      <c r="R19" s="281"/>
      <c r="S19" s="293"/>
      <c r="T19" s="295"/>
      <c r="U19" s="295"/>
      <c r="V19" s="295"/>
      <c r="AA19" s="280"/>
      <c r="AB19" s="280"/>
      <c r="AC19" s="280"/>
      <c r="AD19" s="280"/>
      <c r="AE19" s="280"/>
      <c r="AF19" s="280"/>
      <c r="AG19" s="280"/>
      <c r="AH19" s="280"/>
      <c r="AI19" s="280"/>
      <c r="AJ19" s="281"/>
      <c r="AK19" s="281"/>
      <c r="AL19" s="281"/>
      <c r="AM19" s="281"/>
      <c r="AN19" s="281"/>
      <c r="AO19" s="281"/>
    </row>
    <row r="20" spans="2:41" ht="12">
      <c r="B20" s="280"/>
      <c r="C20" s="280"/>
      <c r="D20" s="280"/>
      <c r="E20" s="280"/>
      <c r="F20" s="280"/>
      <c r="G20" s="280"/>
      <c r="H20" s="280"/>
      <c r="I20" s="280"/>
      <c r="J20" s="280"/>
      <c r="K20" s="281"/>
      <c r="L20" s="281"/>
      <c r="M20" s="281"/>
      <c r="N20" s="281"/>
      <c r="O20" s="281"/>
      <c r="P20" s="281"/>
      <c r="Q20" s="281"/>
      <c r="R20" s="281"/>
      <c r="S20" s="293"/>
      <c r="T20" s="295"/>
      <c r="U20" s="295"/>
      <c r="V20" s="295"/>
      <c r="AA20" s="280"/>
      <c r="AB20" s="280"/>
      <c r="AC20" s="280"/>
      <c r="AD20" s="280"/>
      <c r="AE20" s="280"/>
      <c r="AF20" s="280"/>
      <c r="AG20" s="280"/>
      <c r="AH20" s="280"/>
      <c r="AI20" s="280"/>
      <c r="AJ20" s="281"/>
      <c r="AK20" s="281"/>
      <c r="AL20" s="281"/>
      <c r="AM20" s="281"/>
      <c r="AN20" s="281"/>
      <c r="AO20" s="281"/>
    </row>
    <row r="21" spans="2:41" ht="12">
      <c r="B21" s="280"/>
      <c r="C21" s="280"/>
      <c r="D21" s="280"/>
      <c r="E21" s="280"/>
      <c r="F21" s="280"/>
      <c r="G21" s="280"/>
      <c r="H21" s="280"/>
      <c r="I21" s="280"/>
      <c r="J21" s="280"/>
      <c r="K21" s="281"/>
      <c r="L21" s="281"/>
      <c r="M21" s="281"/>
      <c r="N21" s="281"/>
      <c r="O21" s="281"/>
      <c r="P21" s="281"/>
      <c r="Q21" s="281"/>
      <c r="R21" s="281"/>
      <c r="S21" s="293"/>
      <c r="T21" s="295"/>
      <c r="U21" s="295"/>
      <c r="V21" s="295"/>
      <c r="AA21" s="280"/>
      <c r="AB21" s="280"/>
      <c r="AC21" s="280"/>
      <c r="AD21" s="280"/>
      <c r="AE21" s="280"/>
      <c r="AF21" s="280"/>
      <c r="AG21" s="280"/>
      <c r="AH21" s="280"/>
      <c r="AI21" s="280"/>
      <c r="AJ21" s="281"/>
      <c r="AK21" s="281"/>
      <c r="AL21" s="281"/>
      <c r="AM21" s="281"/>
      <c r="AN21" s="281"/>
      <c r="AO21" s="281"/>
    </row>
    <row r="22" spans="2:41" ht="12">
      <c r="B22" s="280"/>
      <c r="C22" s="280"/>
      <c r="D22" s="280"/>
      <c r="E22" s="280"/>
      <c r="F22" s="280"/>
      <c r="G22" s="280"/>
      <c r="H22" s="280"/>
      <c r="I22" s="280"/>
      <c r="J22" s="280"/>
      <c r="K22" s="281"/>
      <c r="L22" s="281"/>
      <c r="M22" s="281"/>
      <c r="N22" s="281"/>
      <c r="O22" s="281"/>
      <c r="P22" s="281"/>
      <c r="Q22" s="281"/>
      <c r="R22" s="281"/>
      <c r="S22" s="293"/>
      <c r="T22" s="295"/>
      <c r="U22" s="295"/>
      <c r="V22" s="295"/>
      <c r="AA22" s="280"/>
      <c r="AB22" s="280"/>
      <c r="AC22" s="280"/>
      <c r="AD22" s="280"/>
      <c r="AE22" s="280"/>
      <c r="AF22" s="280"/>
      <c r="AG22" s="280"/>
      <c r="AH22" s="280"/>
      <c r="AI22" s="280"/>
      <c r="AJ22" s="281"/>
      <c r="AK22" s="281"/>
      <c r="AL22" s="281"/>
      <c r="AM22" s="281"/>
      <c r="AN22" s="281"/>
      <c r="AO22" s="281"/>
    </row>
    <row r="23" spans="2:41" ht="12">
      <c r="B23" s="280"/>
      <c r="C23" s="280"/>
      <c r="D23" s="280"/>
      <c r="E23" s="280"/>
      <c r="F23" s="280"/>
      <c r="G23" s="280"/>
      <c r="H23" s="280"/>
      <c r="I23" s="280"/>
      <c r="J23" s="280"/>
      <c r="K23" s="281"/>
      <c r="L23" s="281"/>
      <c r="M23" s="281"/>
      <c r="N23" s="281"/>
      <c r="O23" s="281"/>
      <c r="P23" s="281"/>
      <c r="Q23" s="281"/>
      <c r="R23" s="281"/>
      <c r="S23" s="293"/>
      <c r="T23" s="295"/>
      <c r="U23" s="295"/>
      <c r="V23" s="295"/>
      <c r="AA23" s="280"/>
      <c r="AB23" s="280"/>
      <c r="AC23" s="280"/>
      <c r="AD23" s="280"/>
      <c r="AE23" s="280"/>
      <c r="AF23" s="280"/>
      <c r="AG23" s="280"/>
      <c r="AH23" s="280"/>
      <c r="AI23" s="280"/>
      <c r="AJ23" s="281"/>
      <c r="AK23" s="281"/>
      <c r="AL23" s="281"/>
      <c r="AM23" s="281"/>
      <c r="AN23" s="281"/>
      <c r="AO23" s="281"/>
    </row>
    <row r="24" spans="2:41" ht="12">
      <c r="B24" s="280"/>
      <c r="C24" s="280"/>
      <c r="D24" s="280"/>
      <c r="E24" s="280"/>
      <c r="F24" s="280"/>
      <c r="G24" s="280"/>
      <c r="H24" s="280"/>
      <c r="I24" s="280"/>
      <c r="J24" s="280"/>
      <c r="K24" s="281"/>
      <c r="L24" s="281"/>
      <c r="M24" s="281"/>
      <c r="N24" s="281"/>
      <c r="O24" s="281"/>
      <c r="P24" s="281"/>
      <c r="Q24" s="281"/>
      <c r="R24" s="281"/>
      <c r="S24" s="293"/>
      <c r="T24" s="295"/>
      <c r="U24" s="295"/>
      <c r="V24" s="295"/>
      <c r="AA24" s="280"/>
      <c r="AB24" s="280"/>
      <c r="AC24" s="280"/>
      <c r="AD24" s="280"/>
      <c r="AE24" s="280"/>
      <c r="AF24" s="280"/>
      <c r="AG24" s="280"/>
      <c r="AH24" s="280"/>
      <c r="AI24" s="280"/>
      <c r="AJ24" s="281"/>
      <c r="AK24" s="281"/>
      <c r="AL24" s="281"/>
      <c r="AM24" s="281"/>
      <c r="AN24" s="281"/>
      <c r="AO24" s="281"/>
    </row>
    <row r="25" spans="2:41" ht="12">
      <c r="B25" s="280"/>
      <c r="C25" s="280"/>
      <c r="D25" s="280"/>
      <c r="E25" s="280"/>
      <c r="F25" s="280"/>
      <c r="G25" s="280"/>
      <c r="H25" s="280"/>
      <c r="I25" s="280"/>
      <c r="J25" s="280"/>
      <c r="K25" s="281"/>
      <c r="L25" s="281"/>
      <c r="M25" s="281"/>
      <c r="N25" s="281"/>
      <c r="O25" s="281"/>
      <c r="P25" s="281"/>
      <c r="Q25" s="281"/>
      <c r="R25" s="281"/>
      <c r="S25" s="293"/>
      <c r="T25" s="295"/>
      <c r="U25" s="295"/>
      <c r="V25" s="295"/>
      <c r="AA25" s="280"/>
      <c r="AB25" s="280"/>
      <c r="AC25" s="280"/>
      <c r="AD25" s="280"/>
      <c r="AE25" s="280"/>
      <c r="AF25" s="280"/>
      <c r="AG25" s="280"/>
      <c r="AH25" s="280"/>
      <c r="AI25" s="280"/>
      <c r="AJ25" s="281"/>
      <c r="AK25" s="281"/>
      <c r="AL25" s="281"/>
      <c r="AM25" s="281"/>
      <c r="AN25" s="281"/>
      <c r="AO25" s="281"/>
    </row>
    <row r="26" spans="2:41" ht="12">
      <c r="B26" s="280"/>
      <c r="C26" s="280"/>
      <c r="D26" s="280"/>
      <c r="E26" s="280"/>
      <c r="F26" s="280"/>
      <c r="G26" s="280"/>
      <c r="H26" s="280"/>
      <c r="I26" s="280"/>
      <c r="J26" s="280"/>
      <c r="K26" s="281"/>
      <c r="L26" s="281"/>
      <c r="M26" s="281"/>
      <c r="N26" s="281"/>
      <c r="O26" s="281"/>
      <c r="P26" s="281"/>
      <c r="Q26" s="281"/>
      <c r="R26" s="281"/>
      <c r="S26" s="293"/>
      <c r="T26" s="295"/>
      <c r="U26" s="295"/>
      <c r="V26" s="295"/>
      <c r="AA26" s="280"/>
      <c r="AB26" s="280"/>
      <c r="AC26" s="280"/>
      <c r="AD26" s="280"/>
      <c r="AE26" s="280"/>
      <c r="AF26" s="280"/>
      <c r="AG26" s="280"/>
      <c r="AH26" s="280"/>
      <c r="AI26" s="280"/>
      <c r="AJ26" s="281"/>
      <c r="AK26" s="281"/>
      <c r="AL26" s="281"/>
      <c r="AM26" s="281"/>
      <c r="AN26" s="281"/>
      <c r="AO26" s="281"/>
    </row>
    <row r="27" spans="2:41" ht="12">
      <c r="B27" s="280"/>
      <c r="C27" s="280"/>
      <c r="D27" s="280"/>
      <c r="E27" s="280"/>
      <c r="F27" s="280"/>
      <c r="G27" s="280"/>
      <c r="H27" s="280"/>
      <c r="I27" s="280"/>
      <c r="J27" s="280"/>
      <c r="K27" s="281"/>
      <c r="L27" s="281"/>
      <c r="M27" s="281"/>
      <c r="N27" s="281"/>
      <c r="O27" s="281"/>
      <c r="P27" s="281"/>
      <c r="Q27" s="281"/>
      <c r="R27" s="281"/>
      <c r="S27" s="293"/>
      <c r="T27" s="295"/>
      <c r="U27" s="295"/>
      <c r="V27" s="295"/>
      <c r="AA27" s="280"/>
      <c r="AB27" s="280"/>
      <c r="AC27" s="280"/>
      <c r="AD27" s="280"/>
      <c r="AE27" s="280"/>
      <c r="AF27" s="280"/>
      <c r="AG27" s="280"/>
      <c r="AH27" s="280"/>
      <c r="AI27" s="280"/>
      <c r="AJ27" s="281"/>
      <c r="AK27" s="281"/>
      <c r="AL27" s="281"/>
      <c r="AM27" s="281"/>
      <c r="AN27" s="281"/>
      <c r="AO27" s="281"/>
    </row>
    <row r="28" spans="2:41" ht="12">
      <c r="B28" s="280"/>
      <c r="C28" s="280"/>
      <c r="D28" s="280"/>
      <c r="E28" s="280"/>
      <c r="F28" s="280"/>
      <c r="G28" s="280"/>
      <c r="H28" s="280"/>
      <c r="I28" s="280"/>
      <c r="J28" s="280"/>
      <c r="K28" s="281"/>
      <c r="L28" s="281"/>
      <c r="M28" s="281"/>
      <c r="N28" s="281"/>
      <c r="O28" s="281"/>
      <c r="P28" s="281"/>
      <c r="Q28" s="281"/>
      <c r="R28" s="281"/>
      <c r="S28" s="293"/>
      <c r="T28" s="295"/>
      <c r="U28" s="295"/>
      <c r="V28" s="295"/>
      <c r="AA28" s="280"/>
      <c r="AB28" s="280"/>
      <c r="AC28" s="280"/>
      <c r="AD28" s="280"/>
      <c r="AE28" s="280"/>
      <c r="AF28" s="280"/>
      <c r="AG28" s="280"/>
      <c r="AH28" s="280"/>
      <c r="AI28" s="280"/>
      <c r="AJ28" s="281"/>
      <c r="AK28" s="281"/>
      <c r="AL28" s="281"/>
      <c r="AM28" s="281"/>
      <c r="AN28" s="281"/>
      <c r="AO28" s="281"/>
    </row>
    <row r="29" spans="2:41" ht="12">
      <c r="B29" s="280"/>
      <c r="C29" s="280"/>
      <c r="D29" s="280"/>
      <c r="E29" s="280"/>
      <c r="F29" s="280"/>
      <c r="G29" s="280"/>
      <c r="H29" s="280"/>
      <c r="I29" s="280"/>
      <c r="J29" s="280"/>
      <c r="K29" s="281"/>
      <c r="L29" s="281"/>
      <c r="M29" s="281"/>
      <c r="N29" s="281"/>
      <c r="O29" s="281"/>
      <c r="P29" s="281"/>
      <c r="Q29" s="281"/>
      <c r="R29" s="281"/>
      <c r="S29" s="293"/>
      <c r="T29" s="295"/>
      <c r="U29" s="295"/>
      <c r="V29" s="295"/>
      <c r="AA29" s="280"/>
      <c r="AB29" s="280"/>
      <c r="AC29" s="280"/>
      <c r="AD29" s="280"/>
      <c r="AE29" s="280"/>
      <c r="AF29" s="280"/>
      <c r="AG29" s="280"/>
      <c r="AH29" s="280"/>
      <c r="AI29" s="280"/>
      <c r="AJ29" s="281"/>
      <c r="AK29" s="281"/>
      <c r="AL29" s="281"/>
      <c r="AM29" s="281"/>
      <c r="AN29" s="281"/>
      <c r="AO29" s="281"/>
    </row>
    <row r="30" spans="2:41" ht="12">
      <c r="B30" s="280"/>
      <c r="C30" s="280"/>
      <c r="D30" s="280"/>
      <c r="E30" s="280"/>
      <c r="F30" s="280"/>
      <c r="G30" s="280"/>
      <c r="H30" s="280"/>
      <c r="I30" s="280"/>
      <c r="J30" s="280"/>
      <c r="K30" s="281"/>
      <c r="L30" s="281"/>
      <c r="M30" s="281"/>
      <c r="N30" s="281"/>
      <c r="O30" s="281"/>
      <c r="P30" s="281"/>
      <c r="Q30" s="281"/>
      <c r="R30" s="281"/>
      <c r="S30" s="293"/>
      <c r="T30" s="295"/>
      <c r="U30" s="295"/>
      <c r="V30" s="295"/>
      <c r="AA30" s="280"/>
      <c r="AB30" s="280"/>
      <c r="AC30" s="280"/>
      <c r="AD30" s="280"/>
      <c r="AE30" s="280"/>
      <c r="AF30" s="280"/>
      <c r="AG30" s="280"/>
      <c r="AH30" s="280"/>
      <c r="AI30" s="280"/>
      <c r="AJ30" s="281"/>
      <c r="AK30" s="281"/>
      <c r="AL30" s="281"/>
      <c r="AM30" s="281"/>
      <c r="AN30" s="281"/>
      <c r="AO30" s="281"/>
    </row>
    <row r="31" spans="2:41" ht="12">
      <c r="B31" s="280"/>
      <c r="C31" s="280"/>
      <c r="D31" s="280"/>
      <c r="E31" s="280"/>
      <c r="F31" s="280"/>
      <c r="G31" s="280"/>
      <c r="H31" s="280"/>
      <c r="I31" s="280"/>
      <c r="J31" s="280"/>
      <c r="K31" s="281"/>
      <c r="L31" s="281"/>
      <c r="M31" s="281"/>
      <c r="N31" s="281"/>
      <c r="O31" s="281"/>
      <c r="P31" s="281"/>
      <c r="Q31" s="281"/>
      <c r="R31" s="281"/>
      <c r="S31" s="293"/>
      <c r="T31" s="295"/>
      <c r="U31" s="295"/>
      <c r="V31" s="295"/>
      <c r="AA31" s="280"/>
      <c r="AB31" s="280"/>
      <c r="AC31" s="280"/>
      <c r="AD31" s="280"/>
      <c r="AE31" s="280"/>
      <c r="AF31" s="280"/>
      <c r="AG31" s="280"/>
      <c r="AH31" s="280"/>
      <c r="AI31" s="280"/>
      <c r="AJ31" s="281"/>
      <c r="AK31" s="281"/>
      <c r="AL31" s="281"/>
      <c r="AM31" s="281"/>
      <c r="AN31" s="281"/>
      <c r="AO31" s="281"/>
    </row>
    <row r="32" spans="2:41" ht="12">
      <c r="B32" s="288"/>
      <c r="C32" s="288"/>
      <c r="D32" s="288"/>
      <c r="E32" s="288"/>
      <c r="F32" s="288"/>
      <c r="G32" s="288"/>
      <c r="H32" s="288"/>
      <c r="I32" s="288"/>
      <c r="J32" s="288"/>
      <c r="K32" s="289"/>
      <c r="L32" s="289"/>
      <c r="M32" s="289"/>
      <c r="N32" s="289"/>
      <c r="O32" s="289"/>
      <c r="P32" s="289"/>
      <c r="Q32" s="289"/>
      <c r="R32" s="289"/>
      <c r="S32" s="294"/>
      <c r="T32" s="297"/>
      <c r="U32" s="297"/>
      <c r="V32" s="297"/>
      <c r="AA32" s="280"/>
      <c r="AB32" s="280"/>
      <c r="AC32" s="280"/>
      <c r="AD32" s="280"/>
      <c r="AE32" s="280"/>
      <c r="AF32" s="280"/>
      <c r="AG32" s="280"/>
      <c r="AH32" s="280"/>
      <c r="AI32" s="280"/>
      <c r="AJ32" s="281"/>
      <c r="AK32" s="281"/>
      <c r="AL32" s="281"/>
      <c r="AM32" s="281"/>
      <c r="AN32" s="281"/>
      <c r="AO32" s="281"/>
    </row>
    <row r="33" spans="2:22" ht="12">
      <c r="B33" s="290" t="s">
        <v>42</v>
      </c>
      <c r="C33" s="290"/>
      <c r="D33" s="290"/>
      <c r="E33" s="290"/>
      <c r="F33" s="290"/>
      <c r="G33" s="290"/>
      <c r="H33" s="290"/>
      <c r="I33" s="290"/>
      <c r="J33" s="290"/>
      <c r="K33" s="291"/>
      <c r="L33" s="291"/>
      <c r="M33" s="291"/>
      <c r="N33" s="291"/>
      <c r="O33" s="291"/>
      <c r="P33" s="291"/>
      <c r="Q33" s="291">
        <f>SUM(Q4:S32)</f>
        <v>0</v>
      </c>
      <c r="R33" s="291"/>
      <c r="S33" s="291"/>
      <c r="T33" s="291">
        <f>SUM(T4:V32)</f>
        <v>0</v>
      </c>
      <c r="U33" s="291"/>
      <c r="V33" s="291"/>
    </row>
    <row r="34" spans="2:22" ht="12">
      <c r="B34" s="290"/>
      <c r="C34" s="290"/>
      <c r="D34" s="290"/>
      <c r="E34" s="290"/>
      <c r="F34" s="290"/>
      <c r="G34" s="290"/>
      <c r="H34" s="290"/>
      <c r="I34" s="290"/>
      <c r="J34" s="290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</row>
  </sheetData>
  <mergeCells count="240">
    <mergeCell ref="AA32:AE32"/>
    <mergeCell ref="AF32:AI32"/>
    <mergeCell ref="AJ32:AO32"/>
    <mergeCell ref="AA30:AE30"/>
    <mergeCell ref="AF30:AI30"/>
    <mergeCell ref="AJ30:AO30"/>
    <mergeCell ref="AA31:AE31"/>
    <mergeCell ref="AF31:AI31"/>
    <mergeCell ref="AJ31:AO31"/>
    <mergeCell ref="AA28:AE28"/>
    <mergeCell ref="AF28:AI28"/>
    <mergeCell ref="AJ28:AO28"/>
    <mergeCell ref="AA29:AE29"/>
    <mergeCell ref="AF29:AI29"/>
    <mergeCell ref="AJ29:AO29"/>
    <mergeCell ref="AA26:AE26"/>
    <mergeCell ref="AF26:AI26"/>
    <mergeCell ref="AJ26:AO26"/>
    <mergeCell ref="AA27:AE27"/>
    <mergeCell ref="AF27:AI27"/>
    <mergeCell ref="AJ27:AO27"/>
    <mergeCell ref="AA24:AE24"/>
    <mergeCell ref="AF24:AI24"/>
    <mergeCell ref="AJ24:AO24"/>
    <mergeCell ref="AA25:AE25"/>
    <mergeCell ref="AF25:AI25"/>
    <mergeCell ref="AJ25:AO25"/>
    <mergeCell ref="AA22:AE22"/>
    <mergeCell ref="AF22:AI22"/>
    <mergeCell ref="AJ22:AO22"/>
    <mergeCell ref="AA23:AE23"/>
    <mergeCell ref="AF23:AI23"/>
    <mergeCell ref="AJ23:AO23"/>
    <mergeCell ref="AA20:AE20"/>
    <mergeCell ref="AF20:AI20"/>
    <mergeCell ref="AJ20:AO20"/>
    <mergeCell ref="AA21:AE21"/>
    <mergeCell ref="AF21:AI21"/>
    <mergeCell ref="AJ21:AO21"/>
    <mergeCell ref="AA18:AE18"/>
    <mergeCell ref="AF18:AI18"/>
    <mergeCell ref="AJ18:AO18"/>
    <mergeCell ref="AA19:AE19"/>
    <mergeCell ref="AF19:AI19"/>
    <mergeCell ref="AJ19:AO19"/>
    <mergeCell ref="AA16:AE16"/>
    <mergeCell ref="AF16:AI16"/>
    <mergeCell ref="AJ16:AO16"/>
    <mergeCell ref="AA17:AE17"/>
    <mergeCell ref="AF17:AI17"/>
    <mergeCell ref="AJ17:AO17"/>
    <mergeCell ref="AA14:AE14"/>
    <mergeCell ref="AF14:AI14"/>
    <mergeCell ref="AJ14:AO14"/>
    <mergeCell ref="AA15:AE15"/>
    <mergeCell ref="AF15:AI15"/>
    <mergeCell ref="AJ15:AO15"/>
    <mergeCell ref="AA12:AE12"/>
    <mergeCell ref="AF12:AI12"/>
    <mergeCell ref="AJ12:AO12"/>
    <mergeCell ref="AA13:AE13"/>
    <mergeCell ref="AF13:AI13"/>
    <mergeCell ref="AJ13:AO13"/>
    <mergeCell ref="AA10:AE10"/>
    <mergeCell ref="AF10:AI10"/>
    <mergeCell ref="AJ10:AO10"/>
    <mergeCell ref="AA11:AE11"/>
    <mergeCell ref="AF11:AI11"/>
    <mergeCell ref="AJ11:AO11"/>
    <mergeCell ref="AA8:AE8"/>
    <mergeCell ref="AF8:AI8"/>
    <mergeCell ref="AJ8:AO8"/>
    <mergeCell ref="AA9:AE9"/>
    <mergeCell ref="AF9:AI9"/>
    <mergeCell ref="AJ9:AO9"/>
    <mergeCell ref="AA4:AE5"/>
    <mergeCell ref="AF4:AI5"/>
    <mergeCell ref="AJ4:AO5"/>
    <mergeCell ref="AA2:AO3"/>
    <mergeCell ref="AA6:AE6"/>
    <mergeCell ref="AF6:AI6"/>
    <mergeCell ref="AJ6:AO6"/>
    <mergeCell ref="N2:P3"/>
    <mergeCell ref="Q2:S3"/>
    <mergeCell ref="T2:V3"/>
    <mergeCell ref="B33:J34"/>
    <mergeCell ref="K33:M34"/>
    <mergeCell ref="N33:P34"/>
    <mergeCell ref="Q33:S34"/>
    <mergeCell ref="T33:V34"/>
    <mergeCell ref="B4:J4"/>
    <mergeCell ref="N4:P4"/>
    <mergeCell ref="Q4:S4"/>
    <mergeCell ref="T4:V4"/>
    <mergeCell ref="B2:J3"/>
    <mergeCell ref="K2:M3"/>
    <mergeCell ref="B5:J5"/>
    <mergeCell ref="N5:P5"/>
    <mergeCell ref="Q5:S5"/>
    <mergeCell ref="T5:V5"/>
    <mergeCell ref="B6:J6"/>
    <mergeCell ref="N6:P6"/>
    <mergeCell ref="Q6:S6"/>
    <mergeCell ref="T6:V6"/>
    <mergeCell ref="B7:J7"/>
    <mergeCell ref="N7:P7"/>
    <mergeCell ref="Q7:S7"/>
    <mergeCell ref="T7:V7"/>
    <mergeCell ref="B8:J8"/>
    <mergeCell ref="N8:P8"/>
    <mergeCell ref="Q8:S8"/>
    <mergeCell ref="T8:V8"/>
    <mergeCell ref="K8:M8"/>
    <mergeCell ref="B9:J9"/>
    <mergeCell ref="N9:P9"/>
    <mergeCell ref="Q9:S9"/>
    <mergeCell ref="T9:V9"/>
    <mergeCell ref="B10:J10"/>
    <mergeCell ref="N10:P10"/>
    <mergeCell ref="Q10:S10"/>
    <mergeCell ref="T10:V10"/>
    <mergeCell ref="K9:M9"/>
    <mergeCell ref="K10:M10"/>
    <mergeCell ref="B11:J11"/>
    <mergeCell ref="N11:P11"/>
    <mergeCell ref="Q11:S11"/>
    <mergeCell ref="T11:V11"/>
    <mergeCell ref="B12:J12"/>
    <mergeCell ref="N12:P12"/>
    <mergeCell ref="Q12:S12"/>
    <mergeCell ref="T12:V12"/>
    <mergeCell ref="K11:M11"/>
    <mergeCell ref="K12:M12"/>
    <mergeCell ref="B13:J13"/>
    <mergeCell ref="N13:P13"/>
    <mergeCell ref="Q13:S13"/>
    <mergeCell ref="T13:V13"/>
    <mergeCell ref="B14:J14"/>
    <mergeCell ref="N14:P14"/>
    <mergeCell ref="Q14:S14"/>
    <mergeCell ref="T14:V14"/>
    <mergeCell ref="K13:M13"/>
    <mergeCell ref="K14:M14"/>
    <mergeCell ref="B15:J15"/>
    <mergeCell ref="N15:P15"/>
    <mergeCell ref="Q15:S15"/>
    <mergeCell ref="T15:V15"/>
    <mergeCell ref="B16:J16"/>
    <mergeCell ref="N16:P16"/>
    <mergeCell ref="Q16:S16"/>
    <mergeCell ref="T16:V16"/>
    <mergeCell ref="K15:M15"/>
    <mergeCell ref="K16:M16"/>
    <mergeCell ref="B17:J17"/>
    <mergeCell ref="N17:P17"/>
    <mergeCell ref="Q17:S17"/>
    <mergeCell ref="T17:V17"/>
    <mergeCell ref="B18:J18"/>
    <mergeCell ref="N18:P18"/>
    <mergeCell ref="Q18:S18"/>
    <mergeCell ref="T18:V18"/>
    <mergeCell ref="K17:M17"/>
    <mergeCell ref="K18:M18"/>
    <mergeCell ref="B19:J19"/>
    <mergeCell ref="N19:P19"/>
    <mergeCell ref="Q19:S19"/>
    <mergeCell ref="T19:V19"/>
    <mergeCell ref="B20:J20"/>
    <mergeCell ref="N20:P20"/>
    <mergeCell ref="Q20:S20"/>
    <mergeCell ref="T20:V20"/>
    <mergeCell ref="K19:M19"/>
    <mergeCell ref="K20:M20"/>
    <mergeCell ref="B21:J21"/>
    <mergeCell ref="N21:P21"/>
    <mergeCell ref="Q21:S21"/>
    <mergeCell ref="T21:V21"/>
    <mergeCell ref="B22:J22"/>
    <mergeCell ref="N22:P22"/>
    <mergeCell ref="Q22:S22"/>
    <mergeCell ref="T22:V22"/>
    <mergeCell ref="K21:M21"/>
    <mergeCell ref="K22:M22"/>
    <mergeCell ref="B23:J23"/>
    <mergeCell ref="N23:P23"/>
    <mergeCell ref="Q23:S23"/>
    <mergeCell ref="T23:V23"/>
    <mergeCell ref="B24:J24"/>
    <mergeCell ref="N24:P24"/>
    <mergeCell ref="Q24:S24"/>
    <mergeCell ref="T24:V24"/>
    <mergeCell ref="K23:M23"/>
    <mergeCell ref="K24:M24"/>
    <mergeCell ref="B25:J25"/>
    <mergeCell ref="N25:P25"/>
    <mergeCell ref="Q25:S25"/>
    <mergeCell ref="T25:V25"/>
    <mergeCell ref="B26:J26"/>
    <mergeCell ref="N26:P26"/>
    <mergeCell ref="Q26:S26"/>
    <mergeCell ref="T26:V26"/>
    <mergeCell ref="K25:M25"/>
    <mergeCell ref="K26:M26"/>
    <mergeCell ref="B27:J27"/>
    <mergeCell ref="N27:P27"/>
    <mergeCell ref="Q27:S27"/>
    <mergeCell ref="T27:V27"/>
    <mergeCell ref="B28:J28"/>
    <mergeCell ref="N28:P28"/>
    <mergeCell ref="Q28:S28"/>
    <mergeCell ref="T28:V28"/>
    <mergeCell ref="K27:M27"/>
    <mergeCell ref="K28:M28"/>
    <mergeCell ref="B29:J29"/>
    <mergeCell ref="N29:P29"/>
    <mergeCell ref="Q29:S29"/>
    <mergeCell ref="T29:V29"/>
    <mergeCell ref="B30:J30"/>
    <mergeCell ref="N30:P30"/>
    <mergeCell ref="Q30:S30"/>
    <mergeCell ref="T30:V30"/>
    <mergeCell ref="K29:M29"/>
    <mergeCell ref="K30:M30"/>
    <mergeCell ref="B31:J31"/>
    <mergeCell ref="N31:P31"/>
    <mergeCell ref="Q31:S31"/>
    <mergeCell ref="T31:V31"/>
    <mergeCell ref="B32:J32"/>
    <mergeCell ref="N32:P32"/>
    <mergeCell ref="Q32:S32"/>
    <mergeCell ref="T32:V32"/>
    <mergeCell ref="K31:M31"/>
    <mergeCell ref="K32:M32"/>
    <mergeCell ref="K4:M4"/>
    <mergeCell ref="K5:M5"/>
    <mergeCell ref="K6:M6"/>
    <mergeCell ref="K7:M7"/>
    <mergeCell ref="AA7:AE7"/>
    <mergeCell ref="AF7:AI7"/>
    <mergeCell ref="AJ7:A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Bladon</cp:lastModifiedBy>
  <dcterms:created xsi:type="dcterms:W3CDTF">2006-09-09T15:58:16Z</dcterms:created>
  <dcterms:modified xsi:type="dcterms:W3CDTF">2015-05-17T11:26:54Z</dcterms:modified>
  <cp:category/>
  <cp:version/>
  <cp:contentType/>
  <cp:contentStatus/>
</cp:coreProperties>
</file>